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'Stavba'!$H$36</definedName>
    <definedName name="CenaCelkem">'Stavba'!$G$27</definedName>
    <definedName name="CenaCelkemBezDPH">'Stavba'!$G$26</definedName>
    <definedName name="CenaCelkemVypocet" localSheetId="1">'Stavba'!#REF!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'Stavba'!#REF!</definedName>
    <definedName name="dmisto">'Stavba'!$D$13:$G$13</definedName>
    <definedName name="DPHSni">'Stavba'!$G$22</definedName>
    <definedName name="DPHZakl">'Stavba'!$G$24</definedName>
    <definedName name="dpsc" localSheetId="1">'Stavba'!$C$13</definedName>
    <definedName name="IČO" localSheetId="1">'Stavba'!#REF!</definedName>
    <definedName name="Mena">'Stavba'!#REF!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_xlnm.Print_Titles" localSheetId="3">' Pol'!$1:$8</definedName>
    <definedName name="oadresa">'Stavba'!$D$6</definedName>
    <definedName name="Objednatel" localSheetId="1">'Stavba'!$D$5</definedName>
    <definedName name="Objekt" localSheetId="1">'Stavba'!$B$34</definedName>
    <definedName name="_xlnm.Print_Area" localSheetId="3">' Pol'!$A$1:$U$66</definedName>
    <definedName name="_xlnm.Print_Area" localSheetId="1">'Stavba'!$A$1:$H$49</definedName>
    <definedName name="odic" localSheetId="1">'Stavba'!#REF!</definedName>
    <definedName name="oico" localSheetId="1">'Stavba'!#REF!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'Stavba'!#REF!</definedName>
    <definedName name="pico">'Stavba'!#REF!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'Stavba'!$E$21</definedName>
    <definedName name="SazbaDPH1">'[1]Krycí list'!$C$30</definedName>
    <definedName name="SazbaDPH2" localSheetId="1">'Stavba'!$E$23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'Stavba'!$B$1:$H$32</definedName>
    <definedName name="ZakladDPHSni">'Stavba'!$G$21</definedName>
    <definedName name="ZakladDPHSniVypocet" localSheetId="1">'Stavba'!$F$36</definedName>
    <definedName name="ZakladDPHZakl">'Stavba'!$G$23</definedName>
    <definedName name="ZakladDPHZaklVypocet" localSheetId="1">'Stavba'!$G$36</definedName>
    <definedName name="Zaokrouhleni">'Stavba'!$G$25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</commentList>
</comments>
</file>

<file path=xl/sharedStrings.xml><?xml version="1.0" encoding="utf-8"?>
<sst xmlns="http://schemas.openxmlformats.org/spreadsheetml/2006/main" count="251" uniqueCount="140">
  <si>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</si>
  <si>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</si>
  <si>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</si>
  <si>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</si>
  <si>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</si>
  <si>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</si>
  <si>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</si>
  <si>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</si>
  <si>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</si>
  <si>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</si>
  <si>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</si>
  <si>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</si>
  <si>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</si>
  <si>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</si>
  <si>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</si>
  <si>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</si>
  <si>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</si>
  <si>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</si>
  <si>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</si>
  <si>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</si>
  <si>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</si>
  <si>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</si>
  <si>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</si>
  <si>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</si>
  <si>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</si>
  <si>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Vedlejší náklady</t>
  </si>
  <si>
    <t>Ostatní náklady</t>
  </si>
  <si>
    <t>Celkem</t>
  </si>
  <si>
    <t>Dodávka</t>
  </si>
  <si>
    <t>Montáž</t>
  </si>
  <si>
    <t>Rozpis ceny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</si>
  <si>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</si>
  <si>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</si>
  <si>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</si>
  <si>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</si>
  <si>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</si>
  <si>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</si>
  <si>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</si>
  <si>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</si>
  <si>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</si>
  <si>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Rozpočet:</t>
  </si>
  <si>
    <t>Misto</t>
  </si>
  <si>
    <t>Celkem za stavbu</t>
  </si>
  <si>
    <t>Typ dílu</t>
  </si>
  <si>
    <t>Lešení a stavební výtahy</t>
  </si>
  <si>
    <t>Bourání konstrukcí</t>
  </si>
  <si>
    <t>Staveništní přesun hmot</t>
  </si>
  <si>
    <t>Konstrukce klempířské</t>
  </si>
  <si>
    <t>Nátěry</t>
  </si>
  <si>
    <t>VN</t>
  </si>
  <si>
    <t>ON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</si>
  <si>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</si>
  <si>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</si>
  <si>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</si>
  <si>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</si>
  <si>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</si>
  <si>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</si>
  <si>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</si>
  <si>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</si>
  <si>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</si>
  <si>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</si>
  <si>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</si>
  <si>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</si>
  <si>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</si>
  <si>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</si>
  <si>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</si>
  <si>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</si>
  <si>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</si>
  <si>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</si>
  <si>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</si>
  <si>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</si>
  <si>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</si>
  <si>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</si>
  <si>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</si>
  <si>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</si>
  <si>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</si>
  <si>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</si>
  <si>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</si>
  <si>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>VV</t>
  </si>
  <si>
    <t>Demontáž lešení leh.řad.s podlahami,š.1,2 m,H 30 m</t>
  </si>
  <si>
    <t>m</t>
  </si>
  <si>
    <t>t</t>
  </si>
  <si>
    <t>Přesun hmot pro opravy a údržbu do výšky 12 m</t>
  </si>
  <si>
    <t>Přesun hmot pro klempířské konstr., výšky do 12 m</t>
  </si>
  <si>
    <t/>
  </si>
  <si>
    <t>SUM</t>
  </si>
  <si>
    <t>POPUZIV</t>
  </si>
  <si>
    <t>END</t>
  </si>
  <si>
    <t>Stavba :</t>
  </si>
  <si>
    <t>Místo :</t>
  </si>
  <si>
    <t>smlouva</t>
  </si>
  <si>
    <t xml:space="preserve">Poplatek za skládku suti </t>
  </si>
  <si>
    <t>Pulečný</t>
  </si>
  <si>
    <t>Rekapitulace</t>
  </si>
  <si>
    <t>obec Pulečný</t>
  </si>
  <si>
    <t>22*(4,5+8,0)+(12,6*10,4)*2+2*(5,0*3,5)</t>
  </si>
  <si>
    <t>Demontáž svodů</t>
  </si>
  <si>
    <t>Demontáž parapetů</t>
  </si>
  <si>
    <t xml:space="preserve">Svislá doprava suti a vybour. hmot  </t>
  </si>
  <si>
    <t>Odvoz suti na skládku do  20 km</t>
  </si>
  <si>
    <t>Vnitrostaveništní doprava suti do 20m</t>
  </si>
  <si>
    <t>Konstrukce fasády</t>
  </si>
  <si>
    <t>Zeteplovcí systém EPS F Clima 80mm + silikon.omítka</t>
  </si>
  <si>
    <t>Zeteplovcí systém EPS F Clima 60mm + silikon.omítka</t>
  </si>
  <si>
    <t>Zeteplovcí systém EPS  60mm + silikon.omítka</t>
  </si>
  <si>
    <t>Zeteplovcí systém EPS  80mm + silikon.omítka</t>
  </si>
  <si>
    <t>Tenkovrstvá silikonopvá omítka</t>
  </si>
  <si>
    <t>Fasádní nátěr soklu</t>
  </si>
  <si>
    <t>Zeteplovací systém EPS 20mm , špalety oken,dveří</t>
  </si>
  <si>
    <t>Zařízení staveniště , VRN</t>
  </si>
  <si>
    <t>zednické zapravení otvorů , špalet</t>
  </si>
  <si>
    <t>Celkem  vč. DPH</t>
  </si>
  <si>
    <t>zadání</t>
  </si>
  <si>
    <t>Lešení leh.řad.s podlahami,š.1,2 m, H 30 m</t>
  </si>
  <si>
    <t>Parapet okenní Al-Antracit, šíře 250mm</t>
  </si>
  <si>
    <t>Zpětná montáž svodů+nové kotvení</t>
  </si>
  <si>
    <t>srovnání povrhů / omítky MVC</t>
  </si>
  <si>
    <t xml:space="preserve">                            5s</t>
  </si>
  <si>
    <t xml:space="preserve">                            6s</t>
  </si>
  <si>
    <t>cementová omítka</t>
  </si>
  <si>
    <t>umítka vápenná,štuková</t>
  </si>
  <si>
    <t>Odstranění zvětrlé omítky - 60% plochy ( 495*0,3)</t>
  </si>
  <si>
    <t>Konstrukce truhlářské</t>
  </si>
  <si>
    <t>Vrata dvoukřídlová oblouková vč.rámu D+M</t>
  </si>
  <si>
    <t>dozdívky otvorů /Ytong</t>
  </si>
  <si>
    <t>dozdívky otvorů /CP</t>
  </si>
  <si>
    <t>Demontáž výplní otvorů/okna,vrata</t>
  </si>
  <si>
    <t>Zemní práce</t>
  </si>
  <si>
    <t>Výkop pro drenáž</t>
  </si>
  <si>
    <t>m3</t>
  </si>
  <si>
    <t>ks</t>
  </si>
  <si>
    <t>štěrk obsyp</t>
  </si>
  <si>
    <t>Dšťový lapač / geider , D+M</t>
  </si>
  <si>
    <t>drenážní potrubí 100mm, obal geotextilie,obsyp</t>
  </si>
  <si>
    <t xml:space="preserve">Fasádní nátěr </t>
  </si>
  <si>
    <t>omítky MVC / dohoz rohy + štít+římsy</t>
  </si>
  <si>
    <t xml:space="preserve">                             V</t>
  </si>
  <si>
    <t>Číslo pol</t>
  </si>
  <si>
    <t>Oprava a obnova fasády kulturního domu v obci Pulečný</t>
  </si>
  <si>
    <t>Oprava a obnova fasády kulturního domu v obci Pulečný (MVC)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</si>
</sst>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" fontId="5" fillId="0" borderId="1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1" fontId="5" fillId="0" borderId="18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top" indent="1"/>
    </xf>
    <xf numFmtId="0" fontId="0" fillId="0" borderId="20" xfId="0" applyBorder="1" applyAlignment="1">
      <alignment vertical="top"/>
    </xf>
    <xf numFmtId="0" fontId="5" fillId="0" borderId="20" xfId="0" applyFont="1" applyFill="1" applyBorder="1" applyAlignment="1">
      <alignment horizontal="left" vertical="top"/>
    </xf>
    <xf numFmtId="0" fontId="5" fillId="0" borderId="20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right" vertical="center"/>
    </xf>
    <xf numFmtId="49" fontId="5" fillId="34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 wrapText="1"/>
    </xf>
    <xf numFmtId="3" fontId="0" fillId="0" borderId="25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26" xfId="0" applyNumberFormat="1" applyFont="1" applyFill="1" applyBorder="1" applyAlignment="1">
      <alignment horizontal="center" vertical="center" wrapText="1" shrinkToFit="1"/>
    </xf>
    <xf numFmtId="3" fontId="3" fillId="33" borderId="26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5" borderId="28" xfId="0" applyNumberFormat="1" applyFill="1" applyBorder="1" applyAlignment="1">
      <alignment wrapText="1" shrinkToFit="1"/>
    </xf>
    <xf numFmtId="3" fontId="0" fillId="35" borderId="28" xfId="0" applyNumberFormat="1" applyFill="1" applyBorder="1" applyAlignment="1">
      <alignment shrinkToFit="1"/>
    </xf>
    <xf numFmtId="0" fontId="4" fillId="33" borderId="29" xfId="0" applyFont="1" applyFill="1" applyBorder="1" applyAlignment="1">
      <alignment horizontal="left" vertical="center" indent="1"/>
    </xf>
    <xf numFmtId="0" fontId="5" fillId="33" borderId="30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4" fontId="4" fillId="33" borderId="30" xfId="0" applyNumberFormat="1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2" fillId="33" borderId="32" xfId="0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35" borderId="34" xfId="0" applyNumberFormat="1" applyFont="1" applyFill="1" applyBorder="1" applyAlignment="1">
      <alignment horizontal="center"/>
    </xf>
    <xf numFmtId="4" fontId="3" fillId="35" borderId="34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38" xfId="0" applyFill="1" applyBorder="1" applyAlignment="1">
      <alignment/>
    </xf>
    <xf numFmtId="49" fontId="0" fillId="33" borderId="39" xfId="0" applyNumberFormat="1" applyFill="1" applyBorder="1" applyAlignment="1">
      <alignment/>
    </xf>
    <xf numFmtId="49" fontId="0" fillId="33" borderId="39" xfId="0" applyNumberForma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3" xfId="0" applyFont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32" xfId="0" applyFill="1" applyBorder="1" applyAlignment="1">
      <alignment/>
    </xf>
    <xf numFmtId="49" fontId="0" fillId="33" borderId="32" xfId="0" applyNumberFormat="1" applyFill="1" applyBorder="1" applyAlignment="1">
      <alignment/>
    </xf>
    <xf numFmtId="0" fontId="0" fillId="33" borderId="41" xfId="0" applyFill="1" applyBorder="1" applyAlignment="1">
      <alignment vertical="top"/>
    </xf>
    <xf numFmtId="0" fontId="0" fillId="33" borderId="42" xfId="0" applyFill="1" applyBorder="1" applyAlignment="1">
      <alignment wrapText="1"/>
    </xf>
    <xf numFmtId="0" fontId="13" fillId="0" borderId="23" xfId="0" applyNumberFormat="1" applyFont="1" applyBorder="1" applyAlignment="1">
      <alignment vertical="top"/>
    </xf>
    <xf numFmtId="0" fontId="0" fillId="33" borderId="15" xfId="0" applyNumberFormat="1" applyFill="1" applyBorder="1" applyAlignment="1">
      <alignment vertical="top"/>
    </xf>
    <xf numFmtId="0" fontId="13" fillId="0" borderId="33" xfId="0" applyFont="1" applyBorder="1" applyAlignment="1">
      <alignment vertical="top" shrinkToFit="1"/>
    </xf>
    <xf numFmtId="0" fontId="13" fillId="0" borderId="23" xfId="0" applyFont="1" applyBorder="1" applyAlignment="1">
      <alignment vertical="top" shrinkToFit="1"/>
    </xf>
    <xf numFmtId="0" fontId="14" fillId="0" borderId="33" xfId="0" applyNumberFormat="1" applyFont="1" applyBorder="1" applyAlignment="1">
      <alignment vertical="top" wrapText="1" shrinkToFit="1"/>
    </xf>
    <xf numFmtId="0" fontId="0" fillId="33" borderId="34" xfId="0" applyFill="1" applyBorder="1" applyAlignment="1">
      <alignment vertical="top" shrinkToFit="1"/>
    </xf>
    <xf numFmtId="0" fontId="0" fillId="33" borderId="15" xfId="0" applyFill="1" applyBorder="1" applyAlignment="1">
      <alignment vertical="top" shrinkToFit="1"/>
    </xf>
    <xf numFmtId="174" fontId="13" fillId="0" borderId="33" xfId="0" applyNumberFormat="1" applyFont="1" applyBorder="1" applyAlignment="1">
      <alignment vertical="top" shrinkToFit="1"/>
    </xf>
    <xf numFmtId="174" fontId="14" fillId="0" borderId="33" xfId="0" applyNumberFormat="1" applyFont="1" applyBorder="1" applyAlignment="1">
      <alignment vertical="top" wrapText="1" shrinkToFit="1"/>
    </xf>
    <xf numFmtId="174" fontId="0" fillId="33" borderId="34" xfId="0" applyNumberFormat="1" applyFill="1" applyBorder="1" applyAlignment="1">
      <alignment vertical="top" shrinkToFit="1"/>
    </xf>
    <xf numFmtId="4" fontId="13" fillId="34" borderId="33" xfId="0" applyNumberFormat="1" applyFont="1" applyFill="1" applyBorder="1" applyAlignment="1" applyProtection="1">
      <alignment vertical="top" shrinkToFit="1"/>
      <protection locked="0"/>
    </xf>
    <xf numFmtId="4" fontId="13" fillId="0" borderId="33" xfId="0" applyNumberFormat="1" applyFont="1" applyBorder="1" applyAlignment="1">
      <alignment vertical="top" shrinkToFit="1"/>
    </xf>
    <xf numFmtId="4" fontId="0" fillId="33" borderId="34" xfId="0" applyNumberFormat="1" applyFill="1" applyBorder="1" applyAlignment="1">
      <alignment vertical="top" shrinkToFi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wrapText="1"/>
    </xf>
    <xf numFmtId="0" fontId="0" fillId="33" borderId="45" xfId="0" applyFill="1" applyBorder="1" applyAlignment="1">
      <alignment vertical="top"/>
    </xf>
    <xf numFmtId="4" fontId="0" fillId="33" borderId="41" xfId="0" applyNumberForma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4" fontId="5" fillId="33" borderId="46" xfId="0" applyNumberFormat="1" applyFont="1" applyFill="1" applyBorder="1" applyAlignment="1">
      <alignment vertical="top"/>
    </xf>
    <xf numFmtId="0" fontId="13" fillId="0" borderId="33" xfId="0" applyNumberFormat="1" applyFont="1" applyBorder="1" applyAlignment="1">
      <alignment horizontal="left" vertical="top" wrapText="1"/>
    </xf>
    <xf numFmtId="0" fontId="0" fillId="33" borderId="34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4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48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49" fontId="0" fillId="33" borderId="15" xfId="0" applyNumberFormat="1" applyFill="1" applyBorder="1" applyAlignment="1">
      <alignment vertical="top"/>
    </xf>
    <xf numFmtId="49" fontId="0" fillId="33" borderId="34" xfId="0" applyNumberFormat="1" applyFill="1" applyBorder="1" applyAlignment="1">
      <alignment vertical="top"/>
    </xf>
    <xf numFmtId="0" fontId="0" fillId="33" borderId="34" xfId="0" applyFill="1" applyBorder="1" applyAlignment="1">
      <alignment vertical="top"/>
    </xf>
    <xf numFmtId="174" fontId="0" fillId="33" borderId="34" xfId="0" applyNumberFormat="1" applyFill="1" applyBorder="1" applyAlignment="1">
      <alignment vertical="top"/>
    </xf>
    <xf numFmtId="4" fontId="0" fillId="33" borderId="34" xfId="0" applyNumberFormat="1" applyFill="1" applyBorder="1" applyAlignment="1">
      <alignment vertical="top"/>
    </xf>
    <xf numFmtId="0" fontId="0" fillId="36" borderId="18" xfId="0" applyFill="1" applyBorder="1" applyAlignment="1">
      <alignment/>
    </xf>
    <xf numFmtId="49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46" xfId="0" applyFill="1" applyBorder="1" applyAlignment="1">
      <alignment/>
    </xf>
    <xf numFmtId="174" fontId="13" fillId="0" borderId="33" xfId="0" applyNumberFormat="1" applyFont="1" applyBorder="1" applyAlignment="1">
      <alignment vertical="top" wrapText="1" shrinkToFit="1"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0" fontId="14" fillId="0" borderId="33" xfId="0" applyNumberFormat="1" applyFont="1" applyBorder="1" applyAlignment="1">
      <alignment horizontal="left" vertical="top" wrapText="1"/>
    </xf>
    <xf numFmtId="0" fontId="15" fillId="0" borderId="23" xfId="0" applyNumberFormat="1" applyFont="1" applyBorder="1" applyAlignment="1">
      <alignment vertical="top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5" fillId="33" borderId="50" xfId="0" applyFont="1" applyFill="1" applyBorder="1" applyAlignment="1">
      <alignment/>
    </xf>
    <xf numFmtId="0" fontId="0" fillId="0" borderId="51" xfId="0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1" xfId="0" applyBorder="1" applyAlignment="1">
      <alignment/>
    </xf>
    <xf numFmtId="14" fontId="5" fillId="0" borderId="50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/>
    </xf>
    <xf numFmtId="0" fontId="4" fillId="0" borderId="21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0" fontId="3" fillId="35" borderId="14" xfId="0" applyFont="1" applyFill="1" applyBorder="1" applyAlignment="1">
      <alignment/>
    </xf>
    <xf numFmtId="4" fontId="12" fillId="35" borderId="58" xfId="0" applyNumberFormat="1" applyFont="1" applyFill="1" applyBorder="1" applyAlignment="1">
      <alignment/>
    </xf>
    <xf numFmtId="4" fontId="0" fillId="0" borderId="59" xfId="0" applyNumberFormat="1" applyBorder="1" applyAlignment="1">
      <alignment/>
    </xf>
    <xf numFmtId="4" fontId="5" fillId="0" borderId="59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3" fillId="37" borderId="0" xfId="0" applyFont="1" applyFill="1" applyAlignment="1">
      <alignment/>
    </xf>
    <xf numFmtId="0" fontId="3" fillId="36" borderId="0" xfId="0" applyFont="1" applyFill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49" fontId="3" fillId="0" borderId="2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60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35" borderId="25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61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" fontId="10" fillId="0" borderId="18" xfId="0" applyNumberFormat="1" applyFont="1" applyBorder="1" applyAlignment="1">
      <alignment horizontal="right" vertical="center" indent="1"/>
    </xf>
    <xf numFmtId="4" fontId="10" fillId="0" borderId="46" xfId="0" applyNumberFormat="1" applyFont="1" applyBorder="1" applyAlignment="1">
      <alignment horizontal="right" vertical="center" indent="1"/>
    </xf>
    <xf numFmtId="4" fontId="8" fillId="0" borderId="18" xfId="0" applyNumberFormat="1" applyFont="1" applyBorder="1" applyAlignment="1">
      <alignment horizontal="right" vertical="center" indent="1"/>
    </xf>
    <xf numFmtId="4" fontId="8" fillId="0" borderId="46" xfId="0" applyNumberFormat="1" applyFont="1" applyBorder="1" applyAlignment="1">
      <alignment horizontal="right" vertical="center" indent="1"/>
    </xf>
    <xf numFmtId="49" fontId="4" fillId="33" borderId="20" xfId="0" applyNumberFormat="1" applyFont="1" applyFill="1" applyBorder="1" applyAlignment="1">
      <alignment horizontal="left" vertical="center" shrinkToFit="1"/>
    </xf>
    <xf numFmtId="0" fontId="4" fillId="33" borderId="20" xfId="0" applyFont="1" applyFill="1" applyBorder="1" applyAlignment="1">
      <alignment horizontal="left" vertical="center" shrinkToFit="1"/>
    </xf>
    <xf numFmtId="0" fontId="4" fillId="33" borderId="52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right" indent="1"/>
    </xf>
    <xf numFmtId="0" fontId="5" fillId="0" borderId="65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65" xfId="0" applyNumberFormat="1" applyFont="1" applyBorder="1" applyAlignment="1">
      <alignment horizontal="right" vertical="center" indent="1"/>
    </xf>
    <xf numFmtId="1" fontId="5" fillId="0" borderId="18" xfId="0" applyNumberFormat="1" applyFont="1" applyBorder="1" applyAlignment="1">
      <alignment horizontal="right" indent="1"/>
    </xf>
    <xf numFmtId="1" fontId="5" fillId="0" borderId="46" xfId="0" applyNumberFormat="1" applyFont="1" applyBorder="1" applyAlignment="1">
      <alignment horizontal="right" indent="1"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18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right" vertical="center" indent="1"/>
    </xf>
    <xf numFmtId="3" fontId="8" fillId="0" borderId="65" xfId="0" applyNumberFormat="1" applyFont="1" applyBorder="1" applyAlignment="1">
      <alignment horizontal="right" vertical="center" indent="1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66" xfId="0" applyNumberFormat="1" applyFont="1" applyFill="1" applyBorder="1" applyAlignment="1">
      <alignment horizontal="right" vertical="center"/>
    </xf>
    <xf numFmtId="3" fontId="8" fillId="0" borderId="67" xfId="0" applyNumberFormat="1" applyFont="1" applyBorder="1" applyAlignment="1">
      <alignment horizontal="right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horizontal="left" vertical="top" wrapText="1"/>
      <protection locked="0"/>
    </xf>
    <xf numFmtId="0" fontId="0" fillId="34" borderId="69" xfId="0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7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1" xfId="0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2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29" t="s">
        <v>36</v>
      </c>
    </row>
    <row r="2" spans="1:7" ht="57.75" customHeight="1">
      <c r="A2" s="202" t="s">
        <v>37</v>
      </c>
      <c r="B2" s="202"/>
      <c r="C2" s="202"/>
      <c r="D2" s="202"/>
      <c r="E2" s="202"/>
      <c r="F2" s="202"/>
      <c r="G2" s="20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M52"/>
  <sheetViews>
    <sheetView showGridLines="0" zoomScaleSheetLayoutView="75" workbookViewId="0" topLeftCell="B30">
      <selection activeCell="H48" sqref="H4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5.25390625" style="0" customWidth="1"/>
    <col min="7" max="7" width="13.375" style="1" customWidth="1"/>
    <col min="8" max="8" width="14.25390625" style="0" customWidth="1"/>
    <col min="9" max="9" width="4.00390625" style="0" customWidth="1"/>
    <col min="10" max="13" width="10.75390625" style="0" customWidth="1"/>
  </cols>
  <sheetData>
    <row r="1" spans="1:8" ht="26.25" customHeight="1">
      <c r="A1" s="53" t="s">
        <v>34</v>
      </c>
      <c r="B1" s="218" t="s">
        <v>6</v>
      </c>
      <c r="C1" s="219"/>
      <c r="D1" s="219"/>
      <c r="E1" s="219"/>
      <c r="F1" s="219"/>
      <c r="G1" s="219"/>
      <c r="H1" s="220"/>
    </row>
    <row r="2" spans="1:13" ht="23.25" customHeight="1">
      <c r="A2" s="4"/>
      <c r="B2" s="61" t="s">
        <v>38</v>
      </c>
      <c r="C2" s="62"/>
      <c r="D2" s="226" t="s">
        <v>138</v>
      </c>
      <c r="E2" s="227"/>
      <c r="F2" s="227"/>
      <c r="G2" s="227"/>
      <c r="H2" s="228"/>
      <c r="M2" s="2"/>
    </row>
    <row r="3" spans="1:8" ht="23.25" customHeight="1">
      <c r="A3" s="4"/>
      <c r="B3" s="63" t="s">
        <v>41</v>
      </c>
      <c r="C3" s="64"/>
      <c r="D3" s="233" t="s">
        <v>92</v>
      </c>
      <c r="E3" s="234"/>
      <c r="F3" s="234"/>
      <c r="G3" s="234"/>
      <c r="H3" s="235"/>
    </row>
    <row r="4" spans="1:8" ht="23.25" customHeight="1" hidden="1">
      <c r="A4" s="4"/>
      <c r="B4" s="65" t="s">
        <v>40</v>
      </c>
      <c r="C4" s="66"/>
      <c r="D4" s="67"/>
      <c r="E4" s="67"/>
      <c r="F4" s="68"/>
      <c r="G4" s="69"/>
      <c r="H4" s="171"/>
    </row>
    <row r="5" spans="1:8" ht="24" customHeight="1">
      <c r="A5" s="4"/>
      <c r="B5" s="37" t="s">
        <v>21</v>
      </c>
      <c r="C5" s="5"/>
      <c r="D5" s="70" t="s">
        <v>94</v>
      </c>
      <c r="E5" s="22"/>
      <c r="F5" s="22"/>
      <c r="G5" s="22"/>
      <c r="H5" s="172" t="s">
        <v>31</v>
      </c>
    </row>
    <row r="6" spans="1:8" ht="12" customHeight="1">
      <c r="A6" s="4"/>
      <c r="B6" s="31"/>
      <c r="C6" s="22"/>
      <c r="D6" s="70"/>
      <c r="E6" s="22"/>
      <c r="F6" s="22"/>
      <c r="G6" s="22"/>
      <c r="H6" s="172" t="s">
        <v>32</v>
      </c>
    </row>
    <row r="7" spans="1:8" ht="2.25" customHeight="1" hidden="1">
      <c r="A7" s="4"/>
      <c r="B7" s="32"/>
      <c r="C7" s="71"/>
      <c r="D7" s="60"/>
      <c r="E7" s="27"/>
      <c r="F7" s="27"/>
      <c r="G7" s="27"/>
      <c r="H7" s="173"/>
    </row>
    <row r="8" spans="1:8" ht="24" customHeight="1" hidden="1">
      <c r="A8" s="4"/>
      <c r="B8" s="37" t="s">
        <v>19</v>
      </c>
      <c r="C8" s="5"/>
      <c r="D8" s="28"/>
      <c r="E8" s="5"/>
      <c r="F8" s="5"/>
      <c r="G8" s="35"/>
      <c r="H8" s="172" t="s">
        <v>31</v>
      </c>
    </row>
    <row r="9" spans="1:8" ht="15.75" customHeight="1" hidden="1">
      <c r="A9" s="4"/>
      <c r="B9" s="4"/>
      <c r="C9" s="5"/>
      <c r="D9" s="28"/>
      <c r="E9" s="5"/>
      <c r="F9" s="5"/>
      <c r="G9" s="35"/>
      <c r="H9" s="172" t="s">
        <v>32</v>
      </c>
    </row>
    <row r="10" spans="1:8" ht="15.75" customHeight="1" hidden="1">
      <c r="A10" s="4"/>
      <c r="B10" s="40"/>
      <c r="C10" s="23"/>
      <c r="D10" s="36"/>
      <c r="E10" s="42"/>
      <c r="F10" s="42"/>
      <c r="G10" s="41"/>
      <c r="H10" s="174"/>
    </row>
    <row r="11" spans="1:8" ht="24" customHeight="1">
      <c r="A11" s="4"/>
      <c r="B11" s="37" t="s">
        <v>18</v>
      </c>
      <c r="C11" s="5"/>
      <c r="D11" s="240"/>
      <c r="E11" s="240"/>
      <c r="F11" s="240"/>
      <c r="G11" s="166"/>
      <c r="H11" s="172" t="s">
        <v>31</v>
      </c>
    </row>
    <row r="12" spans="1:8" ht="11.25" customHeight="1">
      <c r="A12" s="4"/>
      <c r="B12" s="31"/>
      <c r="C12" s="22"/>
      <c r="D12" s="231"/>
      <c r="E12" s="231"/>
      <c r="F12" s="231"/>
      <c r="G12" s="231"/>
      <c r="H12" s="172" t="s">
        <v>32</v>
      </c>
    </row>
    <row r="13" spans="1:8" ht="6.75" customHeight="1">
      <c r="A13" s="4"/>
      <c r="B13" s="32"/>
      <c r="C13" s="72"/>
      <c r="D13" s="232"/>
      <c r="E13" s="232"/>
      <c r="F13" s="232"/>
      <c r="G13" s="232"/>
      <c r="H13" s="175"/>
    </row>
    <row r="14" spans="1:8" ht="24" customHeight="1" hidden="1">
      <c r="A14" s="4"/>
      <c r="B14" s="48" t="s">
        <v>20</v>
      </c>
      <c r="C14" s="49"/>
      <c r="D14" s="50"/>
      <c r="E14" s="51"/>
      <c r="F14" s="51"/>
      <c r="G14" s="51"/>
      <c r="H14" s="176"/>
    </row>
    <row r="15" spans="1:8" ht="17.25" customHeight="1">
      <c r="A15" s="4"/>
      <c r="B15" s="40" t="s">
        <v>30</v>
      </c>
      <c r="C15" s="52"/>
      <c r="D15" s="41"/>
      <c r="E15" s="238"/>
      <c r="F15" s="239"/>
      <c r="G15" s="229" t="s">
        <v>112</v>
      </c>
      <c r="H15" s="230"/>
    </row>
    <row r="16" spans="1:8" ht="21" customHeight="1">
      <c r="A16" s="108" t="s">
        <v>23</v>
      </c>
      <c r="B16" s="109" t="s">
        <v>23</v>
      </c>
      <c r="C16" s="44"/>
      <c r="D16" s="45"/>
      <c r="E16" s="222"/>
      <c r="F16" s="223"/>
      <c r="G16" s="236"/>
      <c r="H16" s="237"/>
    </row>
    <row r="17" spans="1:8" ht="18.75" customHeight="1">
      <c r="A17" s="108" t="s">
        <v>24</v>
      </c>
      <c r="B17" s="109" t="s">
        <v>24</v>
      </c>
      <c r="C17" s="44"/>
      <c r="D17" s="45"/>
      <c r="E17" s="222"/>
      <c r="F17" s="223"/>
      <c r="G17" s="236"/>
      <c r="H17" s="237"/>
    </row>
    <row r="18" spans="1:8" ht="16.5" customHeight="1">
      <c r="A18" s="108" t="s">
        <v>49</v>
      </c>
      <c r="B18" s="109" t="s">
        <v>25</v>
      </c>
      <c r="C18" s="44"/>
      <c r="D18" s="45"/>
      <c r="E18" s="222"/>
      <c r="F18" s="223"/>
      <c r="G18" s="236"/>
      <c r="H18" s="237"/>
    </row>
    <row r="19" spans="1:8" ht="15.75" customHeight="1">
      <c r="A19" s="108" t="s">
        <v>50</v>
      </c>
      <c r="B19" s="109" t="s">
        <v>26</v>
      </c>
      <c r="C19" s="44"/>
      <c r="D19" s="45"/>
      <c r="E19" s="222"/>
      <c r="F19" s="223"/>
      <c r="G19" s="236">
        <f>SUMIF(D40:D48,#REF!,G40:G48)</f>
        <v>0</v>
      </c>
      <c r="H19" s="237"/>
    </row>
    <row r="20" spans="1:8" ht="23.25" customHeight="1">
      <c r="A20" s="4"/>
      <c r="B20" s="54" t="s">
        <v>27</v>
      </c>
      <c r="C20" s="55"/>
      <c r="D20" s="56"/>
      <c r="E20" s="224"/>
      <c r="F20" s="225"/>
      <c r="G20" s="243">
        <f>SUM(G16:H19)</f>
        <v>0</v>
      </c>
      <c r="H20" s="244"/>
    </row>
    <row r="21" spans="1:8" ht="18.75" customHeight="1">
      <c r="A21" s="4"/>
      <c r="B21" s="43" t="s">
        <v>11</v>
      </c>
      <c r="C21" s="44"/>
      <c r="D21" s="45"/>
      <c r="E21" s="46">
        <v>15</v>
      </c>
      <c r="F21" s="47" t="s">
        <v>0</v>
      </c>
      <c r="G21" s="241">
        <v>0</v>
      </c>
      <c r="H21" s="242"/>
    </row>
    <row r="22" spans="1:8" ht="17.25" customHeight="1">
      <c r="A22" s="4"/>
      <c r="B22" s="43" t="s">
        <v>12</v>
      </c>
      <c r="C22" s="44"/>
      <c r="D22" s="45"/>
      <c r="E22" s="46">
        <f>SazbaDPH1</f>
        <v>15</v>
      </c>
      <c r="F22" s="47" t="s">
        <v>0</v>
      </c>
      <c r="G22" s="249">
        <f>ZakladDPHSni*SazbaDPH1/100</f>
        <v>0</v>
      </c>
      <c r="H22" s="250"/>
    </row>
    <row r="23" spans="1:8" ht="18" customHeight="1">
      <c r="A23" s="4"/>
      <c r="B23" s="43" t="s">
        <v>13</v>
      </c>
      <c r="C23" s="44"/>
      <c r="D23" s="45"/>
      <c r="E23" s="46">
        <v>21</v>
      </c>
      <c r="F23" s="47" t="s">
        <v>0</v>
      </c>
      <c r="G23" s="241"/>
      <c r="H23" s="242"/>
    </row>
    <row r="24" spans="1:8" ht="18" customHeight="1">
      <c r="A24" s="4"/>
      <c r="B24" s="39" t="s">
        <v>14</v>
      </c>
      <c r="C24" s="18"/>
      <c r="D24" s="14"/>
      <c r="E24" s="33">
        <f>SazbaDPH2</f>
        <v>21</v>
      </c>
      <c r="F24" s="34" t="s">
        <v>0</v>
      </c>
      <c r="G24" s="249">
        <f>ZakladDPHZakl*SazbaDPH2/100</f>
        <v>0</v>
      </c>
      <c r="H24" s="250"/>
    </row>
    <row r="25" spans="1:8" ht="18" customHeight="1" thickBot="1">
      <c r="A25" s="4"/>
      <c r="B25" s="38" t="s">
        <v>4</v>
      </c>
      <c r="C25" s="16"/>
      <c r="D25" s="19"/>
      <c r="E25" s="16"/>
      <c r="F25" s="17"/>
      <c r="G25" s="247">
        <f>0</f>
        <v>0</v>
      </c>
      <c r="H25" s="248"/>
    </row>
    <row r="26" spans="1:8" ht="27.75" customHeight="1" hidden="1" thickBot="1">
      <c r="A26" s="4"/>
      <c r="B26" s="87" t="s">
        <v>22</v>
      </c>
      <c r="C26" s="88"/>
      <c r="D26" s="88"/>
      <c r="E26" s="89"/>
      <c r="F26" s="90"/>
      <c r="G26" s="245">
        <f>ZakladDPHSniVypocet+ZakladDPHZaklVypocet</f>
        <v>0</v>
      </c>
      <c r="H26" s="246"/>
    </row>
    <row r="27" spans="1:8" ht="20.25" customHeight="1" thickBot="1">
      <c r="A27" s="4"/>
      <c r="B27" s="87" t="s">
        <v>33</v>
      </c>
      <c r="C27" s="91"/>
      <c r="D27" s="91"/>
      <c r="E27" s="91"/>
      <c r="F27" s="91"/>
      <c r="G27" s="245">
        <f>ZakladDPHSni+DPHSni+ZakladDPHZakl+DPHZakl+Zaokrouhleni</f>
        <v>0</v>
      </c>
      <c r="H27" s="246"/>
    </row>
    <row r="28" spans="1:8" ht="18.75" customHeight="1">
      <c r="A28" s="4"/>
      <c r="B28" s="20"/>
      <c r="C28" s="15" t="s">
        <v>10</v>
      </c>
      <c r="D28" s="30"/>
      <c r="E28" s="30"/>
      <c r="F28" s="15" t="s">
        <v>9</v>
      </c>
      <c r="G28" s="30"/>
      <c r="H28" s="178"/>
    </row>
    <row r="29" spans="1:8" ht="30" customHeight="1">
      <c r="A29" s="4"/>
      <c r="B29" s="4"/>
      <c r="C29" s="5"/>
      <c r="D29" s="5"/>
      <c r="E29" s="5"/>
      <c r="F29" s="5"/>
      <c r="G29" s="35"/>
      <c r="H29" s="177"/>
    </row>
    <row r="30" spans="1:8" s="29" customFormat="1" ht="8.25" customHeight="1">
      <c r="A30" s="24"/>
      <c r="B30" s="24"/>
      <c r="C30" s="25"/>
      <c r="D30" s="21"/>
      <c r="E30" s="21"/>
      <c r="F30" s="25"/>
      <c r="G30" s="26"/>
      <c r="H30" s="179"/>
    </row>
    <row r="31" spans="1:8" ht="12.75" customHeight="1">
      <c r="A31" s="4"/>
      <c r="B31" s="4"/>
      <c r="C31" s="5"/>
      <c r="D31" s="221" t="s">
        <v>2</v>
      </c>
      <c r="E31" s="221"/>
      <c r="F31" s="5"/>
      <c r="G31" s="35"/>
      <c r="H31" s="180" t="s">
        <v>3</v>
      </c>
    </row>
    <row r="32" spans="1:8" ht="13.5" customHeight="1" thickBot="1">
      <c r="A32" s="11"/>
      <c r="B32" s="11"/>
      <c r="C32" s="12"/>
      <c r="D32" s="12"/>
      <c r="E32" s="12"/>
      <c r="F32" s="12"/>
      <c r="G32" s="13"/>
      <c r="H32" s="181"/>
    </row>
    <row r="33" spans="2:8" ht="27" customHeight="1" hidden="1">
      <c r="B33" s="57" t="s">
        <v>15</v>
      </c>
      <c r="C33" s="3"/>
      <c r="D33" s="3"/>
      <c r="E33" s="3"/>
      <c r="F33" s="79"/>
      <c r="G33" s="79"/>
      <c r="H33" s="79"/>
    </row>
    <row r="34" spans="1:8" ht="25.5" customHeight="1" hidden="1">
      <c r="A34" s="74" t="s">
        <v>35</v>
      </c>
      <c r="B34" s="75" t="s">
        <v>16</v>
      </c>
      <c r="C34" s="76" t="s">
        <v>5</v>
      </c>
      <c r="D34" s="77"/>
      <c r="E34" s="77"/>
      <c r="F34" s="80" t="str">
        <f>B21</f>
        <v>Základ pro sníženou DPH</v>
      </c>
      <c r="G34" s="80" t="str">
        <f>B23</f>
        <v>Základ pro základní DPH</v>
      </c>
      <c r="H34" s="81" t="s">
        <v>17</v>
      </c>
    </row>
    <row r="35" spans="1:8" ht="25.5" customHeight="1" hidden="1">
      <c r="A35" s="74">
        <v>1</v>
      </c>
      <c r="B35" s="78"/>
      <c r="C35" s="211"/>
      <c r="D35" s="212"/>
      <c r="E35" s="212"/>
      <c r="F35" s="82">
        <f>' Pol'!AC56</f>
        <v>0</v>
      </c>
      <c r="G35" s="83">
        <f>' Pol'!AD56</f>
        <v>0</v>
      </c>
      <c r="H35" s="84">
        <f>(F35*SazbaDPH1/100)+(G35*SazbaDPH2/100)</f>
        <v>0</v>
      </c>
    </row>
    <row r="36" spans="1:8" ht="25.5" customHeight="1" hidden="1">
      <c r="A36" s="74"/>
      <c r="B36" s="213" t="s">
        <v>42</v>
      </c>
      <c r="C36" s="214"/>
      <c r="D36" s="214"/>
      <c r="E36" s="215"/>
      <c r="F36" s="85">
        <f>SUMIF(A35:A35,"=1",F35:F35)</f>
        <v>0</v>
      </c>
      <c r="G36" s="86">
        <f>SUMIF(A35:A35,"=1",G35:G35)</f>
        <v>0</v>
      </c>
      <c r="H36" s="86">
        <f>SUMIF(A35:A35,"=1",H35:H35)</f>
        <v>0</v>
      </c>
    </row>
    <row r="37" ht="13.5" thickBot="1"/>
    <row r="38" spans="2:8" ht="15.75">
      <c r="B38" s="182" t="s">
        <v>93</v>
      </c>
      <c r="C38" s="183"/>
      <c r="D38" s="183"/>
      <c r="E38" s="183"/>
      <c r="F38" s="183"/>
      <c r="G38" s="184"/>
      <c r="H38" s="185"/>
    </row>
    <row r="39" spans="1:8" ht="26.25" customHeight="1">
      <c r="A39" s="92"/>
      <c r="B39" s="186" t="s">
        <v>16</v>
      </c>
      <c r="C39" s="95" t="s">
        <v>5</v>
      </c>
      <c r="D39" s="96"/>
      <c r="E39" s="96"/>
      <c r="F39" s="99" t="s">
        <v>43</v>
      </c>
      <c r="G39" s="99"/>
      <c r="H39" s="187" t="s">
        <v>90</v>
      </c>
    </row>
    <row r="40" spans="1:8" ht="20.25" customHeight="1">
      <c r="A40" s="93"/>
      <c r="B40" s="188"/>
      <c r="C40" s="216" t="s">
        <v>44</v>
      </c>
      <c r="D40" s="217"/>
      <c r="E40" s="217"/>
      <c r="F40" s="100" t="s">
        <v>23</v>
      </c>
      <c r="G40" s="101"/>
      <c r="H40" s="189"/>
    </row>
    <row r="41" spans="1:8" ht="19.5" customHeight="1">
      <c r="A41" s="93"/>
      <c r="B41" s="190"/>
      <c r="C41" s="206" t="s">
        <v>45</v>
      </c>
      <c r="D41" s="207"/>
      <c r="E41" s="207"/>
      <c r="F41" s="102" t="s">
        <v>23</v>
      </c>
      <c r="G41" s="103"/>
      <c r="H41" s="191"/>
    </row>
    <row r="42" spans="1:8" ht="17.25" customHeight="1">
      <c r="A42" s="93"/>
      <c r="B42" s="190"/>
      <c r="C42" s="206" t="s">
        <v>46</v>
      </c>
      <c r="D42" s="207"/>
      <c r="E42" s="207"/>
      <c r="F42" s="102" t="s">
        <v>23</v>
      </c>
      <c r="G42" s="103"/>
      <c r="H42" s="191"/>
    </row>
    <row r="43" spans="1:8" ht="16.5" customHeight="1">
      <c r="A43" s="93"/>
      <c r="B43" s="190"/>
      <c r="C43" s="206" t="s">
        <v>101</v>
      </c>
      <c r="D43" s="207"/>
      <c r="E43" s="210"/>
      <c r="F43" s="102" t="s">
        <v>23</v>
      </c>
      <c r="G43" s="103"/>
      <c r="H43" s="191"/>
    </row>
    <row r="44" spans="1:8" ht="17.25" customHeight="1">
      <c r="A44" s="93"/>
      <c r="B44" s="190"/>
      <c r="C44" s="206" t="s">
        <v>122</v>
      </c>
      <c r="D44" s="207"/>
      <c r="E44" s="207"/>
      <c r="F44" s="102" t="s">
        <v>24</v>
      </c>
      <c r="G44" s="103"/>
      <c r="H44" s="191"/>
    </row>
    <row r="45" spans="1:8" ht="17.25" customHeight="1">
      <c r="A45" s="93"/>
      <c r="B45" s="190"/>
      <c r="C45" s="206" t="s">
        <v>47</v>
      </c>
      <c r="D45" s="207"/>
      <c r="E45" s="207"/>
      <c r="F45" s="102" t="s">
        <v>24</v>
      </c>
      <c r="G45" s="103"/>
      <c r="H45" s="191"/>
    </row>
    <row r="46" spans="1:8" ht="18.75" customHeight="1">
      <c r="A46" s="93"/>
      <c r="B46" s="190"/>
      <c r="C46" s="206" t="s">
        <v>48</v>
      </c>
      <c r="D46" s="207"/>
      <c r="E46" s="207"/>
      <c r="F46" s="102" t="s">
        <v>24</v>
      </c>
      <c r="G46" s="103"/>
      <c r="H46" s="191"/>
    </row>
    <row r="47" spans="1:8" ht="17.25" customHeight="1">
      <c r="A47" s="93"/>
      <c r="B47" s="190"/>
      <c r="C47" s="206" t="s">
        <v>127</v>
      </c>
      <c r="D47" s="207"/>
      <c r="E47" s="210"/>
      <c r="F47" s="102" t="s">
        <v>23</v>
      </c>
      <c r="G47" s="103"/>
      <c r="H47" s="191"/>
    </row>
    <row r="48" spans="1:8" ht="16.5" customHeight="1">
      <c r="A48" s="93"/>
      <c r="B48" s="192"/>
      <c r="C48" s="208" t="s">
        <v>25</v>
      </c>
      <c r="D48" s="209"/>
      <c r="E48" s="209"/>
      <c r="F48" s="104" t="s">
        <v>49</v>
      </c>
      <c r="G48" s="105"/>
      <c r="H48" s="193"/>
    </row>
    <row r="49" spans="1:8" ht="17.25" customHeight="1">
      <c r="A49" s="94"/>
      <c r="B49" s="194" t="s">
        <v>1</v>
      </c>
      <c r="C49" s="97"/>
      <c r="D49" s="98"/>
      <c r="E49" s="98"/>
      <c r="F49" s="106"/>
      <c r="G49" s="107"/>
      <c r="H49" s="195">
        <f>SUM(H40+H41+H42+H43+H44+H45+H46+H47+H48)</f>
        <v>0</v>
      </c>
    </row>
    <row r="50" spans="2:8" ht="15.75" customHeight="1">
      <c r="B50" s="203" t="s">
        <v>64</v>
      </c>
      <c r="C50" s="204"/>
      <c r="D50" s="204"/>
      <c r="E50" s="205"/>
      <c r="F50" s="169"/>
      <c r="G50" s="170">
        <v>0.21</v>
      </c>
      <c r="H50" s="196">
        <f>H49*G50</f>
        <v>0</v>
      </c>
    </row>
    <row r="51" spans="2:8" ht="18.75" customHeight="1">
      <c r="B51" s="203" t="s">
        <v>111</v>
      </c>
      <c r="C51" s="204"/>
      <c r="D51" s="204"/>
      <c r="E51" s="205"/>
      <c r="F51" s="169"/>
      <c r="G51" s="170"/>
      <c r="H51" s="197">
        <f>H49+H50</f>
        <v>0</v>
      </c>
    </row>
    <row r="52" spans="2:8" ht="13.5" thickBot="1">
      <c r="B52" s="11"/>
      <c r="C52" s="12"/>
      <c r="D52" s="12"/>
      <c r="E52" s="12"/>
      <c r="F52" s="198"/>
      <c r="G52" s="199"/>
      <c r="H52" s="200"/>
    </row>
  </sheetData>
  <sheetProtection/>
  <mergeCells count="39">
    <mergeCell ref="G27:H27"/>
    <mergeCell ref="G26:H26"/>
    <mergeCell ref="G25:H25"/>
    <mergeCell ref="G24:H24"/>
    <mergeCell ref="G23:H23"/>
    <mergeCell ref="G22:H22"/>
    <mergeCell ref="D3:H3"/>
    <mergeCell ref="G16:H16"/>
    <mergeCell ref="E17:F17"/>
    <mergeCell ref="E15:F15"/>
    <mergeCell ref="D11:F11"/>
    <mergeCell ref="G21:H21"/>
    <mergeCell ref="G20:H20"/>
    <mergeCell ref="G19:H19"/>
    <mergeCell ref="G18:H18"/>
    <mergeCell ref="G17:H17"/>
    <mergeCell ref="B1:H1"/>
    <mergeCell ref="D31:E31"/>
    <mergeCell ref="E18:F18"/>
    <mergeCell ref="E19:F19"/>
    <mergeCell ref="E20:F20"/>
    <mergeCell ref="D2:H2"/>
    <mergeCell ref="G15:H15"/>
    <mergeCell ref="E16:F16"/>
    <mergeCell ref="D12:G12"/>
    <mergeCell ref="D13:G13"/>
    <mergeCell ref="C35:E35"/>
    <mergeCell ref="B36:E36"/>
    <mergeCell ref="C40:E40"/>
    <mergeCell ref="C41:E41"/>
    <mergeCell ref="C42:E42"/>
    <mergeCell ref="C44:E44"/>
    <mergeCell ref="B51:E51"/>
    <mergeCell ref="C45:E45"/>
    <mergeCell ref="C46:E46"/>
    <mergeCell ref="C48:E48"/>
    <mergeCell ref="C43:E43"/>
    <mergeCell ref="B50:E50"/>
    <mergeCell ref="C47:E47"/>
  </mergeCells>
  <printOptions/>
  <pageMargins left="0.3937007874015748" right="0.1968503937007874" top="0.5905511811023623" bottom="0.3937007874015748" header="0" footer="0.1968503937007874"/>
  <pageSetup firstPageNumber="1" useFirstPageNumber="1" fitToHeight="9999" horizontalDpi="300" verticalDpi="300" orientation="portrait" paperSize="9" r:id="rId3"/>
  <headerFooter alignWithMargins="0"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1" t="s">
        <v>6</v>
      </c>
      <c r="B1" s="251"/>
      <c r="C1" s="252"/>
      <c r="D1" s="251"/>
      <c r="E1" s="251"/>
      <c r="F1" s="251"/>
      <c r="G1" s="251"/>
    </row>
    <row r="2" spans="1:7" ht="24.75" customHeight="1">
      <c r="A2" s="59" t="s">
        <v>39</v>
      </c>
      <c r="B2" s="58"/>
      <c r="C2" s="253"/>
      <c r="D2" s="253"/>
      <c r="E2" s="253"/>
      <c r="F2" s="253"/>
      <c r="G2" s="254"/>
    </row>
    <row r="3" spans="1:7" ht="24.75" customHeight="1" hidden="1">
      <c r="A3" s="59" t="s">
        <v>7</v>
      </c>
      <c r="B3" s="58"/>
      <c r="C3" s="253"/>
      <c r="D3" s="253"/>
      <c r="E3" s="253"/>
      <c r="F3" s="253"/>
      <c r="G3" s="254"/>
    </row>
    <row r="4" spans="1:7" ht="24.75" customHeight="1" hidden="1">
      <c r="A4" s="59" t="s">
        <v>8</v>
      </c>
      <c r="B4" s="58"/>
      <c r="C4" s="253"/>
      <c r="D4" s="253"/>
      <c r="E4" s="253"/>
      <c r="F4" s="253"/>
      <c r="G4" s="25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6"/>
  <sheetViews>
    <sheetView tabSelected="1" zoomScalePageLayoutView="0" workbookViewId="0" topLeftCell="A1">
      <selection activeCell="F10" sqref="F10:F54"/>
    </sheetView>
  </sheetViews>
  <sheetFormatPr defaultColWidth="9.00390625" defaultRowHeight="12.75" outlineLevelRow="1"/>
  <cols>
    <col min="1" max="1" width="4.25390625" style="0" customWidth="1"/>
    <col min="2" max="2" width="8.625" style="73" customWidth="1"/>
    <col min="3" max="3" width="38.25390625" style="73" customWidth="1"/>
    <col min="4" max="4" width="4.625" style="0" customWidth="1"/>
    <col min="5" max="5" width="10.625" style="0" customWidth="1"/>
    <col min="6" max="6" width="9.875" style="0" customWidth="1"/>
    <col min="7" max="7" width="12.87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69" t="s">
        <v>6</v>
      </c>
      <c r="B1" s="269"/>
      <c r="C1" s="269"/>
      <c r="D1" s="269"/>
      <c r="E1" s="269"/>
      <c r="F1" s="269"/>
      <c r="G1" s="269"/>
      <c r="AE1" t="s">
        <v>51</v>
      </c>
    </row>
    <row r="2" spans="1:31" ht="24.75" customHeight="1">
      <c r="A2" s="152" t="s">
        <v>88</v>
      </c>
      <c r="B2" s="110"/>
      <c r="C2" s="270" t="s">
        <v>139</v>
      </c>
      <c r="D2" s="271"/>
      <c r="E2" s="271"/>
      <c r="F2" s="271"/>
      <c r="G2" s="272"/>
      <c r="AE2" t="s">
        <v>52</v>
      </c>
    </row>
    <row r="3" spans="1:31" ht="24.75" customHeight="1">
      <c r="A3" s="153" t="s">
        <v>89</v>
      </c>
      <c r="B3" s="111"/>
      <c r="C3" s="273" t="s">
        <v>92</v>
      </c>
      <c r="D3" s="274"/>
      <c r="E3" s="274"/>
      <c r="F3" s="274"/>
      <c r="G3" s="275"/>
      <c r="AE3" t="s">
        <v>53</v>
      </c>
    </row>
    <row r="4" spans="1:31" ht="24.75" customHeight="1" hidden="1">
      <c r="A4" s="112" t="s">
        <v>8</v>
      </c>
      <c r="B4" s="111"/>
      <c r="C4" s="273"/>
      <c r="D4" s="274"/>
      <c r="E4" s="274"/>
      <c r="F4" s="274"/>
      <c r="G4" s="275"/>
      <c r="AE4" t="s">
        <v>54</v>
      </c>
    </row>
    <row r="5" spans="1:31" ht="12.75" hidden="1">
      <c r="A5" s="113" t="s">
        <v>55</v>
      </c>
      <c r="B5" s="114"/>
      <c r="C5" s="115"/>
      <c r="D5" s="116"/>
      <c r="E5" s="116"/>
      <c r="F5" s="116"/>
      <c r="G5" s="117"/>
      <c r="AE5" t="s">
        <v>56</v>
      </c>
    </row>
    <row r="7" spans="1:21" ht="38.25">
      <c r="A7" s="122" t="s">
        <v>57</v>
      </c>
      <c r="B7" s="123" t="s">
        <v>137</v>
      </c>
      <c r="C7" s="123" t="s">
        <v>58</v>
      </c>
      <c r="D7" s="122" t="s">
        <v>59</v>
      </c>
      <c r="E7" s="122" t="s">
        <v>60</v>
      </c>
      <c r="F7" s="118" t="s">
        <v>61</v>
      </c>
      <c r="G7" s="139" t="s">
        <v>27</v>
      </c>
      <c r="H7" s="140" t="s">
        <v>28</v>
      </c>
      <c r="I7" s="140" t="s">
        <v>62</v>
      </c>
      <c r="J7" s="140" t="s">
        <v>29</v>
      </c>
      <c r="K7" s="140" t="s">
        <v>63</v>
      </c>
      <c r="L7" s="140" t="s">
        <v>64</v>
      </c>
      <c r="M7" s="140" t="s">
        <v>65</v>
      </c>
      <c r="N7" s="140" t="s">
        <v>66</v>
      </c>
      <c r="O7" s="140" t="s">
        <v>67</v>
      </c>
      <c r="P7" s="140" t="s">
        <v>68</v>
      </c>
      <c r="Q7" s="140" t="s">
        <v>69</v>
      </c>
      <c r="R7" s="140" t="s">
        <v>70</v>
      </c>
      <c r="S7" s="140" t="s">
        <v>71</v>
      </c>
      <c r="T7" s="140" t="s">
        <v>72</v>
      </c>
      <c r="U7" s="125" t="s">
        <v>73</v>
      </c>
    </row>
    <row r="8" spans="1:21" ht="5.25" customHeight="1">
      <c r="A8" s="161"/>
      <c r="B8" s="162"/>
      <c r="C8" s="162"/>
      <c r="D8" s="163"/>
      <c r="E8" s="163"/>
      <c r="F8" s="163"/>
      <c r="G8" s="16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</row>
    <row r="9" spans="1:31" ht="12.75">
      <c r="A9" s="121" t="s">
        <v>74</v>
      </c>
      <c r="B9" s="156"/>
      <c r="C9" s="157" t="s">
        <v>44</v>
      </c>
      <c r="D9" s="158"/>
      <c r="E9" s="159"/>
      <c r="F9" s="160"/>
      <c r="G9" s="160">
        <f>SUMIF(AE10:AE12,"&lt;&gt;NOR",G10:G12)</f>
        <v>0</v>
      </c>
      <c r="H9" s="142"/>
      <c r="I9" s="142">
        <f>SUM(I10:I12)</f>
        <v>0</v>
      </c>
      <c r="J9" s="142"/>
      <c r="K9" s="142">
        <f>SUM(K10:K12)</f>
        <v>0</v>
      </c>
      <c r="L9" s="142"/>
      <c r="M9" s="142">
        <f>SUM(M10:M12)</f>
        <v>0</v>
      </c>
      <c r="N9" s="124"/>
      <c r="O9" s="124">
        <f>SUM(O10:O12)</f>
        <v>10.51336</v>
      </c>
      <c r="P9" s="124"/>
      <c r="Q9" s="124">
        <f>SUM(Q10:Q12)</f>
        <v>0</v>
      </c>
      <c r="R9" s="124"/>
      <c r="S9" s="124"/>
      <c r="T9" s="141"/>
      <c r="U9" s="124">
        <f>SUM(U10:U12)</f>
        <v>146.43</v>
      </c>
      <c r="AE9" t="s">
        <v>75</v>
      </c>
    </row>
    <row r="10" spans="1:60" ht="12.75" outlineLevel="1">
      <c r="A10" s="120">
        <v>1</v>
      </c>
      <c r="B10" s="126"/>
      <c r="C10" s="147" t="s">
        <v>113</v>
      </c>
      <c r="D10" s="128" t="s">
        <v>76</v>
      </c>
      <c r="E10" s="133">
        <v>572</v>
      </c>
      <c r="F10" s="136"/>
      <c r="G10" s="137"/>
      <c r="H10" s="136"/>
      <c r="I10" s="137">
        <f>ROUND(E10*H10,2)</f>
        <v>0</v>
      </c>
      <c r="J10" s="136"/>
      <c r="K10" s="137">
        <f>ROUND(E10*J10,2)</f>
        <v>0</v>
      </c>
      <c r="L10" s="137">
        <v>15</v>
      </c>
      <c r="M10" s="137">
        <f>G10*(1+L10/100)</f>
        <v>0</v>
      </c>
      <c r="N10" s="128">
        <v>0.01838</v>
      </c>
      <c r="O10" s="128">
        <f>ROUND(E10*N10,5)</f>
        <v>10.51336</v>
      </c>
      <c r="P10" s="128">
        <v>0</v>
      </c>
      <c r="Q10" s="128">
        <f>ROUND(E10*P10,5)</f>
        <v>0</v>
      </c>
      <c r="R10" s="128"/>
      <c r="S10" s="128"/>
      <c r="T10" s="129">
        <v>0.139</v>
      </c>
      <c r="U10" s="128">
        <f>ROUND(E10*T10,2)</f>
        <v>79.51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119" t="s">
        <v>77</v>
      </c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</row>
    <row r="11" spans="1:60" ht="12.75" outlineLevel="1">
      <c r="A11" s="120"/>
      <c r="B11" s="126"/>
      <c r="C11" s="167" t="s">
        <v>95</v>
      </c>
      <c r="D11" s="130"/>
      <c r="E11" s="134">
        <v>572</v>
      </c>
      <c r="F11" s="137"/>
      <c r="G11" s="137"/>
      <c r="H11" s="137"/>
      <c r="I11" s="137"/>
      <c r="J11" s="137"/>
      <c r="K11" s="137"/>
      <c r="L11" s="137"/>
      <c r="M11" s="137"/>
      <c r="N11" s="128"/>
      <c r="O11" s="128"/>
      <c r="P11" s="128"/>
      <c r="Q11" s="128"/>
      <c r="R11" s="128"/>
      <c r="S11" s="128"/>
      <c r="T11" s="129"/>
      <c r="U11" s="128"/>
      <c r="V11" s="119"/>
      <c r="W11" s="119"/>
      <c r="X11" s="119"/>
      <c r="Y11" s="119"/>
      <c r="Z11" s="119"/>
      <c r="AA11" s="119"/>
      <c r="AB11" s="119"/>
      <c r="AC11" s="119"/>
      <c r="AD11" s="119"/>
      <c r="AE11" s="119" t="s">
        <v>78</v>
      </c>
      <c r="AF11" s="119">
        <v>0</v>
      </c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</row>
    <row r="12" spans="1:60" ht="12.75" outlineLevel="1">
      <c r="A12" s="120">
        <v>3</v>
      </c>
      <c r="B12" s="126"/>
      <c r="C12" s="147" t="s">
        <v>79</v>
      </c>
      <c r="D12" s="128" t="s">
        <v>76</v>
      </c>
      <c r="E12" s="133">
        <v>572</v>
      </c>
      <c r="F12" s="136"/>
      <c r="G12" s="137"/>
      <c r="H12" s="136"/>
      <c r="I12" s="137">
        <f>ROUND(E12*H12,2)</f>
        <v>0</v>
      </c>
      <c r="J12" s="136"/>
      <c r="K12" s="137">
        <f>ROUND(E12*J12,2)</f>
        <v>0</v>
      </c>
      <c r="L12" s="137">
        <v>15</v>
      </c>
      <c r="M12" s="137">
        <f>G12*(1+L12/100)</f>
        <v>0</v>
      </c>
      <c r="N12" s="128">
        <v>0</v>
      </c>
      <c r="O12" s="128">
        <f>ROUND(E12*N12,5)</f>
        <v>0</v>
      </c>
      <c r="P12" s="128">
        <v>0</v>
      </c>
      <c r="Q12" s="128">
        <f>ROUND(E12*P12,5)</f>
        <v>0</v>
      </c>
      <c r="R12" s="128"/>
      <c r="S12" s="128"/>
      <c r="T12" s="129">
        <v>0.117</v>
      </c>
      <c r="U12" s="128">
        <f>ROUND(E12*T12,2)</f>
        <v>66.92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 t="s">
        <v>77</v>
      </c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</row>
    <row r="13" spans="1:31" ht="12.75">
      <c r="A13" s="121" t="s">
        <v>74</v>
      </c>
      <c r="B13" s="127"/>
      <c r="C13" s="148" t="s">
        <v>45</v>
      </c>
      <c r="D13" s="131"/>
      <c r="E13" s="135"/>
      <c r="F13" s="138"/>
      <c r="G13" s="138"/>
      <c r="H13" s="138"/>
      <c r="I13" s="138">
        <f>SUM(I14:I21)</f>
        <v>0</v>
      </c>
      <c r="J13" s="138"/>
      <c r="K13" s="138">
        <f>SUM(K14:K21)</f>
        <v>0</v>
      </c>
      <c r="L13" s="138"/>
      <c r="M13" s="138">
        <f>SUM(M14:M21)</f>
        <v>0</v>
      </c>
      <c r="N13" s="131"/>
      <c r="O13" s="131">
        <f>SUM(O14:O21)</f>
        <v>0</v>
      </c>
      <c r="P13" s="131"/>
      <c r="Q13" s="131">
        <f>SUM(Q14:Q21)</f>
        <v>2.40786</v>
      </c>
      <c r="R13" s="131"/>
      <c r="S13" s="131"/>
      <c r="T13" s="132"/>
      <c r="U13" s="131">
        <f>SUM(U14:U21)</f>
        <v>131.92000000000002</v>
      </c>
      <c r="AE13" t="s">
        <v>75</v>
      </c>
    </row>
    <row r="14" spans="1:60" ht="12.75" outlineLevel="1">
      <c r="A14" s="120">
        <v>4</v>
      </c>
      <c r="B14" s="126"/>
      <c r="C14" s="147" t="s">
        <v>96</v>
      </c>
      <c r="D14" s="128" t="s">
        <v>80</v>
      </c>
      <c r="E14" s="165">
        <v>55</v>
      </c>
      <c r="F14" s="136"/>
      <c r="G14" s="137"/>
      <c r="H14" s="136"/>
      <c r="I14" s="137">
        <f aca="true" t="shared" si="0" ref="I14:I21">ROUND(E14*H14,2)</f>
        <v>0</v>
      </c>
      <c r="J14" s="136"/>
      <c r="K14" s="137">
        <f aca="true" t="shared" si="1" ref="K14:K21">ROUND(E14*J14,2)</f>
        <v>0</v>
      </c>
      <c r="L14" s="137">
        <v>15</v>
      </c>
      <c r="M14" s="137">
        <f aca="true" t="shared" si="2" ref="M14:M21">G14*(1+L14/100)</f>
        <v>0</v>
      </c>
      <c r="N14" s="128">
        <v>0</v>
      </c>
      <c r="O14" s="128">
        <f aca="true" t="shared" si="3" ref="O14:O21">ROUND(E14*N14,5)</f>
        <v>0</v>
      </c>
      <c r="P14" s="128">
        <v>0.00326</v>
      </c>
      <c r="Q14" s="128">
        <f aca="true" t="shared" si="4" ref="Q14:Q21">ROUND(E14*P14,5)</f>
        <v>0.1793</v>
      </c>
      <c r="R14" s="128"/>
      <c r="S14" s="128"/>
      <c r="T14" s="129">
        <v>0.05</v>
      </c>
      <c r="U14" s="128">
        <f aca="true" t="shared" si="5" ref="U14:U21">ROUND(E14*T14,2)</f>
        <v>2.75</v>
      </c>
      <c r="V14" s="119"/>
      <c r="W14" s="119"/>
      <c r="X14" s="119"/>
      <c r="Y14" s="119"/>
      <c r="Z14" s="119"/>
      <c r="AA14" s="119"/>
      <c r="AB14" s="119"/>
      <c r="AC14" s="119"/>
      <c r="AD14" s="119"/>
      <c r="AE14" s="119" t="s">
        <v>77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</row>
    <row r="15" spans="1:60" ht="12.75" outlineLevel="1">
      <c r="A15" s="120">
        <v>5</v>
      </c>
      <c r="B15" s="126"/>
      <c r="C15" s="147" t="s">
        <v>97</v>
      </c>
      <c r="D15" s="128" t="s">
        <v>80</v>
      </c>
      <c r="E15" s="133">
        <v>22</v>
      </c>
      <c r="F15" s="136"/>
      <c r="G15" s="137"/>
      <c r="H15" s="136"/>
      <c r="I15" s="137">
        <f t="shared" si="0"/>
        <v>0</v>
      </c>
      <c r="J15" s="136"/>
      <c r="K15" s="137">
        <f t="shared" si="1"/>
        <v>0</v>
      </c>
      <c r="L15" s="137">
        <v>15</v>
      </c>
      <c r="M15" s="137">
        <f t="shared" si="2"/>
        <v>0</v>
      </c>
      <c r="N15" s="128">
        <v>0</v>
      </c>
      <c r="O15" s="128">
        <f t="shared" si="3"/>
        <v>0</v>
      </c>
      <c r="P15" s="128">
        <v>0.00298</v>
      </c>
      <c r="Q15" s="128">
        <f t="shared" si="4"/>
        <v>0.06556</v>
      </c>
      <c r="R15" s="128"/>
      <c r="S15" s="128"/>
      <c r="T15" s="129">
        <v>0.05</v>
      </c>
      <c r="U15" s="128">
        <f t="shared" si="5"/>
        <v>1.1</v>
      </c>
      <c r="V15" s="119"/>
      <c r="W15" s="119"/>
      <c r="X15" s="119"/>
      <c r="Y15" s="119"/>
      <c r="Z15" s="119"/>
      <c r="AA15" s="119"/>
      <c r="AB15" s="119"/>
      <c r="AC15" s="119"/>
      <c r="AD15" s="119"/>
      <c r="AE15" s="119" t="s">
        <v>77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</row>
    <row r="16" spans="1:60" ht="12.75" outlineLevel="1">
      <c r="A16" s="120">
        <v>6</v>
      </c>
      <c r="B16" s="126"/>
      <c r="C16" s="147" t="s">
        <v>126</v>
      </c>
      <c r="D16" s="128" t="s">
        <v>76</v>
      </c>
      <c r="E16" s="133">
        <v>12</v>
      </c>
      <c r="F16" s="136"/>
      <c r="G16" s="137"/>
      <c r="H16" s="136"/>
      <c r="I16" s="137"/>
      <c r="J16" s="136"/>
      <c r="K16" s="137"/>
      <c r="L16" s="137"/>
      <c r="M16" s="137"/>
      <c r="N16" s="128"/>
      <c r="O16" s="128"/>
      <c r="P16" s="128"/>
      <c r="Q16" s="128"/>
      <c r="R16" s="128"/>
      <c r="S16" s="128"/>
      <c r="T16" s="129"/>
      <c r="U16" s="128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</row>
    <row r="17" spans="1:60" ht="12.75" outlineLevel="1">
      <c r="A17" s="120">
        <v>7</v>
      </c>
      <c r="B17" s="126"/>
      <c r="C17" s="147" t="s">
        <v>121</v>
      </c>
      <c r="D17" s="128" t="s">
        <v>76</v>
      </c>
      <c r="E17" s="133">
        <v>300</v>
      </c>
      <c r="F17" s="136"/>
      <c r="G17" s="137"/>
      <c r="H17" s="136"/>
      <c r="I17" s="137">
        <f t="shared" si="0"/>
        <v>0</v>
      </c>
      <c r="J17" s="136"/>
      <c r="K17" s="137">
        <f t="shared" si="1"/>
        <v>0</v>
      </c>
      <c r="L17" s="137">
        <v>15</v>
      </c>
      <c r="M17" s="137">
        <f t="shared" si="2"/>
        <v>0</v>
      </c>
      <c r="N17" s="128">
        <v>0</v>
      </c>
      <c r="O17" s="128">
        <f t="shared" si="3"/>
        <v>0</v>
      </c>
      <c r="P17" s="128">
        <v>0.00721</v>
      </c>
      <c r="Q17" s="128">
        <f t="shared" si="4"/>
        <v>2.163</v>
      </c>
      <c r="R17" s="128"/>
      <c r="S17" s="128"/>
      <c r="T17" s="129">
        <v>0.299</v>
      </c>
      <c r="U17" s="128">
        <f t="shared" si="5"/>
        <v>89.7</v>
      </c>
      <c r="V17" s="201"/>
      <c r="W17" s="119"/>
      <c r="X17" s="119"/>
      <c r="Y17" s="119"/>
      <c r="Z17" s="119"/>
      <c r="AA17" s="119"/>
      <c r="AB17" s="119"/>
      <c r="AC17" s="119"/>
      <c r="AD17" s="119"/>
      <c r="AE17" s="119" t="s">
        <v>77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</row>
    <row r="18" spans="1:60" ht="12.75" outlineLevel="1">
      <c r="A18" s="120">
        <v>8</v>
      </c>
      <c r="B18" s="126"/>
      <c r="C18" s="147" t="s">
        <v>91</v>
      </c>
      <c r="D18" s="128" t="s">
        <v>81</v>
      </c>
      <c r="E18" s="133">
        <v>13</v>
      </c>
      <c r="F18" s="136"/>
      <c r="G18" s="137"/>
      <c r="H18" s="136"/>
      <c r="I18" s="137">
        <f t="shared" si="0"/>
        <v>0</v>
      </c>
      <c r="J18" s="136"/>
      <c r="K18" s="137">
        <f t="shared" si="1"/>
        <v>0</v>
      </c>
      <c r="L18" s="137">
        <v>15</v>
      </c>
      <c r="M18" s="137">
        <f t="shared" si="2"/>
        <v>0</v>
      </c>
      <c r="N18" s="128">
        <v>0</v>
      </c>
      <c r="O18" s="128">
        <f t="shared" si="3"/>
        <v>0</v>
      </c>
      <c r="P18" s="128">
        <v>0</v>
      </c>
      <c r="Q18" s="128">
        <f t="shared" si="4"/>
        <v>0</v>
      </c>
      <c r="R18" s="128"/>
      <c r="S18" s="128"/>
      <c r="T18" s="129">
        <v>0</v>
      </c>
      <c r="U18" s="128">
        <f t="shared" si="5"/>
        <v>0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19" t="s">
        <v>77</v>
      </c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</row>
    <row r="19" spans="1:60" ht="12.75" outlineLevel="1">
      <c r="A19" s="120">
        <v>9</v>
      </c>
      <c r="B19" s="126"/>
      <c r="C19" s="147" t="s">
        <v>98</v>
      </c>
      <c r="D19" s="128" t="s">
        <v>81</v>
      </c>
      <c r="E19" s="133">
        <v>13</v>
      </c>
      <c r="F19" s="136"/>
      <c r="G19" s="137"/>
      <c r="H19" s="136"/>
      <c r="I19" s="137">
        <f t="shared" si="0"/>
        <v>0</v>
      </c>
      <c r="J19" s="136"/>
      <c r="K19" s="137">
        <f t="shared" si="1"/>
        <v>0</v>
      </c>
      <c r="L19" s="137">
        <v>15</v>
      </c>
      <c r="M19" s="137">
        <f t="shared" si="2"/>
        <v>0</v>
      </c>
      <c r="N19" s="128">
        <v>0</v>
      </c>
      <c r="O19" s="128">
        <f t="shared" si="3"/>
        <v>0</v>
      </c>
      <c r="P19" s="128">
        <v>0</v>
      </c>
      <c r="Q19" s="128">
        <f t="shared" si="4"/>
        <v>0</v>
      </c>
      <c r="R19" s="128"/>
      <c r="S19" s="128"/>
      <c r="T19" s="129">
        <v>2.009</v>
      </c>
      <c r="U19" s="128">
        <f t="shared" si="5"/>
        <v>26.12</v>
      </c>
      <c r="V19" s="119"/>
      <c r="W19" s="119"/>
      <c r="X19" s="119"/>
      <c r="Y19" s="119"/>
      <c r="Z19" s="119"/>
      <c r="AA19" s="119"/>
      <c r="AB19" s="119"/>
      <c r="AC19" s="119"/>
      <c r="AD19" s="119"/>
      <c r="AE19" s="119" t="s">
        <v>77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</row>
    <row r="20" spans="1:60" ht="12.75" outlineLevel="1">
      <c r="A20" s="120">
        <v>10</v>
      </c>
      <c r="B20" s="126"/>
      <c r="C20" s="147" t="s">
        <v>99</v>
      </c>
      <c r="D20" s="128" t="s">
        <v>81</v>
      </c>
      <c r="E20" s="133">
        <v>13</v>
      </c>
      <c r="F20" s="136"/>
      <c r="G20" s="137"/>
      <c r="H20" s="136"/>
      <c r="I20" s="137">
        <f t="shared" si="0"/>
        <v>0</v>
      </c>
      <c r="J20" s="136"/>
      <c r="K20" s="137">
        <f t="shared" si="1"/>
        <v>0</v>
      </c>
      <c r="L20" s="137">
        <v>15</v>
      </c>
      <c r="M20" s="137">
        <f t="shared" si="2"/>
        <v>0</v>
      </c>
      <c r="N20" s="128">
        <v>0</v>
      </c>
      <c r="O20" s="128">
        <f t="shared" si="3"/>
        <v>0</v>
      </c>
      <c r="P20" s="128">
        <v>0</v>
      </c>
      <c r="Q20" s="128">
        <f t="shared" si="4"/>
        <v>0</v>
      </c>
      <c r="R20" s="128"/>
      <c r="S20" s="128"/>
      <c r="T20" s="129">
        <v>0</v>
      </c>
      <c r="U20" s="128">
        <f t="shared" si="5"/>
        <v>0</v>
      </c>
      <c r="V20" s="119"/>
      <c r="W20" s="119"/>
      <c r="X20" s="119"/>
      <c r="Y20" s="119"/>
      <c r="Z20" s="119"/>
      <c r="AA20" s="119"/>
      <c r="AB20" s="119"/>
      <c r="AC20" s="119"/>
      <c r="AD20" s="119"/>
      <c r="AE20" s="119" t="s">
        <v>77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ht="12.75" outlineLevel="1">
      <c r="A21" s="120">
        <v>11</v>
      </c>
      <c r="B21" s="126"/>
      <c r="C21" s="147" t="s">
        <v>100</v>
      </c>
      <c r="D21" s="128" t="s">
        <v>81</v>
      </c>
      <c r="E21" s="133">
        <v>13</v>
      </c>
      <c r="F21" s="136"/>
      <c r="G21" s="137"/>
      <c r="H21" s="136"/>
      <c r="I21" s="137">
        <f t="shared" si="0"/>
        <v>0</v>
      </c>
      <c r="J21" s="136"/>
      <c r="K21" s="137">
        <f t="shared" si="1"/>
        <v>0</v>
      </c>
      <c r="L21" s="137">
        <v>15</v>
      </c>
      <c r="M21" s="137">
        <f t="shared" si="2"/>
        <v>0</v>
      </c>
      <c r="N21" s="128">
        <v>0</v>
      </c>
      <c r="O21" s="128">
        <f t="shared" si="3"/>
        <v>0</v>
      </c>
      <c r="P21" s="128">
        <v>0</v>
      </c>
      <c r="Q21" s="128">
        <f t="shared" si="4"/>
        <v>0</v>
      </c>
      <c r="R21" s="128"/>
      <c r="S21" s="128"/>
      <c r="T21" s="129">
        <v>0.942</v>
      </c>
      <c r="U21" s="128">
        <f t="shared" si="5"/>
        <v>12.25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19" t="s">
        <v>77</v>
      </c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</row>
    <row r="22" spans="1:31" ht="12.75">
      <c r="A22" s="121" t="s">
        <v>74</v>
      </c>
      <c r="B22" s="127"/>
      <c r="C22" s="148" t="s">
        <v>46</v>
      </c>
      <c r="D22" s="131"/>
      <c r="E22" s="135"/>
      <c r="F22" s="138"/>
      <c r="G22" s="138"/>
      <c r="H22" s="138"/>
      <c r="I22" s="138">
        <f>SUM(I23:I23)</f>
        <v>0</v>
      </c>
      <c r="J22" s="138"/>
      <c r="K22" s="138">
        <f>SUM(K23:K23)</f>
        <v>0</v>
      </c>
      <c r="L22" s="138"/>
      <c r="M22" s="138">
        <f>SUM(M23:M23)</f>
        <v>0</v>
      </c>
      <c r="N22" s="131"/>
      <c r="O22" s="131">
        <f>SUM(O23:O23)</f>
        <v>0</v>
      </c>
      <c r="P22" s="131"/>
      <c r="Q22" s="131">
        <f>SUM(Q23:Q23)</f>
        <v>0</v>
      </c>
      <c r="R22" s="131"/>
      <c r="S22" s="131"/>
      <c r="T22" s="132"/>
      <c r="U22" s="131">
        <f>SUM(U23:U23)</f>
        <v>113.52</v>
      </c>
      <c r="AE22" t="s">
        <v>75</v>
      </c>
    </row>
    <row r="23" spans="1:60" ht="12.75" outlineLevel="1">
      <c r="A23" s="120">
        <v>12</v>
      </c>
      <c r="B23" s="126"/>
      <c r="C23" s="147" t="s">
        <v>82</v>
      </c>
      <c r="D23" s="128" t="s">
        <v>81</v>
      </c>
      <c r="E23" s="133">
        <v>60</v>
      </c>
      <c r="F23" s="136"/>
      <c r="G23" s="137"/>
      <c r="H23" s="136"/>
      <c r="I23" s="137">
        <f>ROUND(E23*H23,2)</f>
        <v>0</v>
      </c>
      <c r="J23" s="136"/>
      <c r="K23" s="137">
        <f>ROUND(E23*J23,2)</f>
        <v>0</v>
      </c>
      <c r="L23" s="137">
        <v>15</v>
      </c>
      <c r="M23" s="137">
        <f>G23*(1+L23/100)</f>
        <v>0</v>
      </c>
      <c r="N23" s="128">
        <v>0</v>
      </c>
      <c r="O23" s="128">
        <f>ROUND(E23*N23,5)</f>
        <v>0</v>
      </c>
      <c r="P23" s="128">
        <v>0</v>
      </c>
      <c r="Q23" s="128">
        <f>ROUND(E23*P23,5)</f>
        <v>0</v>
      </c>
      <c r="R23" s="128"/>
      <c r="S23" s="128"/>
      <c r="T23" s="129">
        <v>1.892</v>
      </c>
      <c r="U23" s="128">
        <f>ROUND(E23*T23,2)</f>
        <v>113.52</v>
      </c>
      <c r="V23" s="119"/>
      <c r="W23" s="119"/>
      <c r="X23" s="119"/>
      <c r="Y23" s="119"/>
      <c r="Z23" s="119"/>
      <c r="AA23" s="119"/>
      <c r="AB23" s="119"/>
      <c r="AC23" s="119"/>
      <c r="AD23" s="119"/>
      <c r="AE23" s="119" t="s">
        <v>77</v>
      </c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1:31" ht="12.75">
      <c r="A24" s="121" t="s">
        <v>74</v>
      </c>
      <c r="B24" s="127"/>
      <c r="C24" s="148" t="s">
        <v>101</v>
      </c>
      <c r="D24" s="131"/>
      <c r="E24" s="135"/>
      <c r="F24" s="138"/>
      <c r="G24" s="138"/>
      <c r="H24" s="138"/>
      <c r="I24" s="138">
        <f>SUM(I25:I38)</f>
        <v>0</v>
      </c>
      <c r="J24" s="138"/>
      <c r="K24" s="138">
        <f>SUM(K25:K38)</f>
        <v>0</v>
      </c>
      <c r="L24" s="138"/>
      <c r="M24" s="138">
        <f>SUM(M25:M38)</f>
        <v>0</v>
      </c>
      <c r="N24" s="131"/>
      <c r="O24" s="131">
        <f>SUM(O25:O38)</f>
        <v>0.5452100000000001</v>
      </c>
      <c r="P24" s="131"/>
      <c r="Q24" s="131">
        <f>SUM(Q25:Q38)</f>
        <v>3.96</v>
      </c>
      <c r="R24" s="131"/>
      <c r="S24" s="131"/>
      <c r="T24" s="132"/>
      <c r="U24" s="131">
        <f>SUM(U25:U38)</f>
        <v>462.19</v>
      </c>
      <c r="AE24" t="s">
        <v>75</v>
      </c>
    </row>
    <row r="25" spans="1:60" ht="12.75" outlineLevel="1">
      <c r="A25" s="120">
        <v>13</v>
      </c>
      <c r="B25" s="126"/>
      <c r="C25" s="147" t="s">
        <v>116</v>
      </c>
      <c r="D25" s="128" t="s">
        <v>76</v>
      </c>
      <c r="E25" s="133">
        <v>300</v>
      </c>
      <c r="F25" s="136"/>
      <c r="G25" s="137"/>
      <c r="H25" s="136"/>
      <c r="I25" s="137">
        <f>ROUND(E25*H25,2)</f>
        <v>0</v>
      </c>
      <c r="J25" s="136"/>
      <c r="K25" s="137">
        <f>ROUND(E25*J25,2)</f>
        <v>0</v>
      </c>
      <c r="L25" s="137">
        <v>15</v>
      </c>
      <c r="M25" s="137">
        <f>G25*(1+L25/100)</f>
        <v>0</v>
      </c>
      <c r="N25" s="128">
        <v>0.00016</v>
      </c>
      <c r="O25" s="128">
        <f>ROUND(E25*N25,5)</f>
        <v>0.048</v>
      </c>
      <c r="P25" s="128">
        <v>0.0132</v>
      </c>
      <c r="Q25" s="128">
        <f>ROUND(E25*P25,5)</f>
        <v>3.96</v>
      </c>
      <c r="R25" s="128"/>
      <c r="S25" s="128"/>
      <c r="T25" s="129">
        <v>1.2858</v>
      </c>
      <c r="U25" s="128">
        <f>ROUND(E25*T25,2)</f>
        <v>385.74</v>
      </c>
      <c r="V25" s="119"/>
      <c r="W25" s="119"/>
      <c r="X25" s="119"/>
      <c r="Y25" s="119"/>
      <c r="Z25" s="119"/>
      <c r="AA25" s="119"/>
      <c r="AB25" s="119"/>
      <c r="AC25" s="119"/>
      <c r="AD25" s="119"/>
      <c r="AE25" s="119" t="s">
        <v>77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</row>
    <row r="26" spans="1:60" ht="12.75" outlineLevel="1">
      <c r="A26" s="120">
        <v>14</v>
      </c>
      <c r="B26" s="126"/>
      <c r="C26" s="147" t="s">
        <v>124</v>
      </c>
      <c r="D26" s="128" t="s">
        <v>76</v>
      </c>
      <c r="E26" s="133">
        <v>4</v>
      </c>
      <c r="F26" s="136"/>
      <c r="G26" s="137"/>
      <c r="H26" s="136"/>
      <c r="I26" s="137"/>
      <c r="J26" s="136"/>
      <c r="K26" s="137"/>
      <c r="L26" s="137"/>
      <c r="M26" s="137"/>
      <c r="N26" s="128"/>
      <c r="O26" s="128"/>
      <c r="P26" s="128"/>
      <c r="Q26" s="128"/>
      <c r="R26" s="128"/>
      <c r="S26" s="128"/>
      <c r="T26" s="129"/>
      <c r="U26" s="128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</row>
    <row r="27" spans="1:60" ht="12.75" outlineLevel="1">
      <c r="A27" s="120">
        <v>15</v>
      </c>
      <c r="B27" s="126"/>
      <c r="C27" s="147" t="s">
        <v>125</v>
      </c>
      <c r="D27" s="128" t="s">
        <v>76</v>
      </c>
      <c r="E27" s="133">
        <v>2</v>
      </c>
      <c r="F27" s="136"/>
      <c r="G27" s="137"/>
      <c r="H27" s="136"/>
      <c r="I27" s="137"/>
      <c r="J27" s="136"/>
      <c r="K27" s="137"/>
      <c r="L27" s="137"/>
      <c r="M27" s="137"/>
      <c r="N27" s="128"/>
      <c r="O27" s="128"/>
      <c r="P27" s="128"/>
      <c r="Q27" s="128"/>
      <c r="R27" s="128"/>
      <c r="S27" s="128"/>
      <c r="T27" s="129"/>
      <c r="U27" s="128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</row>
    <row r="28" spans="1:60" ht="12.75" outlineLevel="1">
      <c r="A28" s="120">
        <v>16</v>
      </c>
      <c r="B28" s="126"/>
      <c r="C28" s="147" t="s">
        <v>135</v>
      </c>
      <c r="D28" s="128" t="s">
        <v>76</v>
      </c>
      <c r="E28" s="133">
        <v>30</v>
      </c>
      <c r="F28" s="136"/>
      <c r="G28" s="137"/>
      <c r="H28" s="136"/>
      <c r="I28" s="137"/>
      <c r="J28" s="136"/>
      <c r="K28" s="137"/>
      <c r="L28" s="137"/>
      <c r="M28" s="137"/>
      <c r="N28" s="128"/>
      <c r="O28" s="128"/>
      <c r="P28" s="128"/>
      <c r="Q28" s="128"/>
      <c r="R28" s="128"/>
      <c r="S28" s="128"/>
      <c r="T28" s="129"/>
      <c r="U28" s="128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</row>
    <row r="29" spans="1:60" ht="12.75" outlineLevel="1">
      <c r="A29" s="120">
        <v>17</v>
      </c>
      <c r="B29" s="126"/>
      <c r="C29" s="147" t="s">
        <v>120</v>
      </c>
      <c r="D29" s="128" t="s">
        <v>76</v>
      </c>
      <c r="E29" s="133">
        <v>320</v>
      </c>
      <c r="F29" s="136"/>
      <c r="G29" s="137"/>
      <c r="H29" s="136"/>
      <c r="I29" s="137"/>
      <c r="J29" s="136"/>
      <c r="K29" s="137"/>
      <c r="L29" s="137"/>
      <c r="M29" s="137"/>
      <c r="N29" s="128"/>
      <c r="O29" s="128"/>
      <c r="P29" s="128"/>
      <c r="Q29" s="128"/>
      <c r="R29" s="128"/>
      <c r="S29" s="128"/>
      <c r="T29" s="129"/>
      <c r="U29" s="128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</row>
    <row r="30" spans="1:60" ht="12.75" outlineLevel="1">
      <c r="A30" s="120">
        <v>18</v>
      </c>
      <c r="B30" s="126"/>
      <c r="C30" s="147" t="s">
        <v>110</v>
      </c>
      <c r="D30" s="128" t="s">
        <v>76</v>
      </c>
      <c r="E30" s="133">
        <v>20</v>
      </c>
      <c r="F30" s="136"/>
      <c r="G30" s="137"/>
      <c r="H30" s="136"/>
      <c r="I30" s="137"/>
      <c r="J30" s="136"/>
      <c r="K30" s="137"/>
      <c r="L30" s="137"/>
      <c r="M30" s="137"/>
      <c r="N30" s="128"/>
      <c r="O30" s="128"/>
      <c r="P30" s="128"/>
      <c r="Q30" s="128"/>
      <c r="R30" s="128"/>
      <c r="S30" s="128"/>
      <c r="T30" s="129"/>
      <c r="U30" s="128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</row>
    <row r="31" spans="1:60" ht="12.75" outlineLevel="1">
      <c r="A31" s="120">
        <v>19</v>
      </c>
      <c r="B31" s="168">
        <v>5</v>
      </c>
      <c r="C31" s="147" t="s">
        <v>103</v>
      </c>
      <c r="D31" s="128" t="s">
        <v>76</v>
      </c>
      <c r="E31" s="133">
        <v>33</v>
      </c>
      <c r="F31" s="136"/>
      <c r="G31" s="137"/>
      <c r="H31" s="136"/>
      <c r="I31" s="137">
        <f aca="true" t="shared" si="6" ref="I31:I38">ROUND(E31*H31,2)</f>
        <v>0</v>
      </c>
      <c r="J31" s="136"/>
      <c r="K31" s="137">
        <f aca="true" t="shared" si="7" ref="K31:K38">ROUND(E31*J31,2)</f>
        <v>0</v>
      </c>
      <c r="L31" s="137">
        <v>15</v>
      </c>
      <c r="M31" s="137">
        <f>G31*(1+L31/100)</f>
        <v>0</v>
      </c>
      <c r="N31" s="128">
        <v>0.01462</v>
      </c>
      <c r="O31" s="128">
        <f>ROUND(E31*N31,5)</f>
        <v>0.48246</v>
      </c>
      <c r="P31" s="128">
        <v>0</v>
      </c>
      <c r="Q31" s="128">
        <f>ROUND(E31*P31,5)</f>
        <v>0</v>
      </c>
      <c r="R31" s="128"/>
      <c r="S31" s="128"/>
      <c r="T31" s="129">
        <v>1.68</v>
      </c>
      <c r="U31" s="128">
        <f>ROUND(E31*T31,2)</f>
        <v>55.44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77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</row>
    <row r="32" spans="1:60" ht="12.75" outlineLevel="1">
      <c r="A32" s="120">
        <v>20</v>
      </c>
      <c r="B32" s="168" t="s">
        <v>117</v>
      </c>
      <c r="C32" s="147" t="s">
        <v>102</v>
      </c>
      <c r="D32" s="128" t="s">
        <v>76</v>
      </c>
      <c r="E32" s="133">
        <v>5</v>
      </c>
      <c r="F32" s="136"/>
      <c r="G32" s="137"/>
      <c r="H32" s="136"/>
      <c r="I32" s="137">
        <f t="shared" si="6"/>
        <v>0</v>
      </c>
      <c r="J32" s="136"/>
      <c r="K32" s="137">
        <f t="shared" si="7"/>
        <v>0</v>
      </c>
      <c r="L32" s="137">
        <v>15</v>
      </c>
      <c r="M32" s="137">
        <f>G32*(1+L32/100)</f>
        <v>0</v>
      </c>
      <c r="N32" s="128">
        <v>0.00295</v>
      </c>
      <c r="O32" s="128">
        <f>ROUND(E32*N32,5)</f>
        <v>0.01475</v>
      </c>
      <c r="P32" s="128">
        <v>0</v>
      </c>
      <c r="Q32" s="128">
        <f>ROUND(E32*P32,5)</f>
        <v>0</v>
      </c>
      <c r="R32" s="128"/>
      <c r="S32" s="128"/>
      <c r="T32" s="129">
        <v>0</v>
      </c>
      <c r="U32" s="128">
        <f>ROUND(E32*T32,2)</f>
        <v>0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 t="s">
        <v>77</v>
      </c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</row>
    <row r="33" spans="1:60" ht="12.75" outlineLevel="1">
      <c r="A33" s="120">
        <v>21</v>
      </c>
      <c r="B33" s="168">
        <v>6</v>
      </c>
      <c r="C33" s="147" t="s">
        <v>104</v>
      </c>
      <c r="D33" s="128" t="s">
        <v>76</v>
      </c>
      <c r="E33" s="133">
        <v>39</v>
      </c>
      <c r="F33" s="136"/>
      <c r="G33" s="137"/>
      <c r="H33" s="136"/>
      <c r="I33" s="137">
        <f t="shared" si="6"/>
        <v>0</v>
      </c>
      <c r="J33" s="136"/>
      <c r="K33" s="137">
        <f t="shared" si="7"/>
        <v>0</v>
      </c>
      <c r="L33" s="137"/>
      <c r="M33" s="137"/>
      <c r="N33" s="128"/>
      <c r="O33" s="128"/>
      <c r="P33" s="128"/>
      <c r="Q33" s="128"/>
      <c r="R33" s="128"/>
      <c r="S33" s="128"/>
      <c r="T33" s="129"/>
      <c r="U33" s="128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</row>
    <row r="34" spans="1:60" ht="12.75" outlineLevel="1">
      <c r="A34" s="120">
        <v>22</v>
      </c>
      <c r="B34" s="168">
        <v>4</v>
      </c>
      <c r="C34" s="147" t="s">
        <v>104</v>
      </c>
      <c r="D34" s="128" t="s">
        <v>76</v>
      </c>
      <c r="E34" s="133">
        <v>32</v>
      </c>
      <c r="F34" s="136"/>
      <c r="G34" s="137"/>
      <c r="H34" s="136"/>
      <c r="I34" s="137">
        <f t="shared" si="6"/>
        <v>0</v>
      </c>
      <c r="J34" s="136"/>
      <c r="K34" s="137">
        <f t="shared" si="7"/>
        <v>0</v>
      </c>
      <c r="L34" s="137"/>
      <c r="M34" s="137"/>
      <c r="N34" s="128"/>
      <c r="O34" s="128"/>
      <c r="P34" s="128"/>
      <c r="Q34" s="128"/>
      <c r="R34" s="128"/>
      <c r="S34" s="128"/>
      <c r="T34" s="129"/>
      <c r="U34" s="128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</row>
    <row r="35" spans="1:60" ht="12.75" outlineLevel="1">
      <c r="A35" s="120">
        <v>23</v>
      </c>
      <c r="B35" s="168" t="s">
        <v>118</v>
      </c>
      <c r="C35" s="147" t="s">
        <v>105</v>
      </c>
      <c r="D35" s="128" t="s">
        <v>76</v>
      </c>
      <c r="E35" s="133">
        <v>6</v>
      </c>
      <c r="F35" s="136"/>
      <c r="G35" s="137"/>
      <c r="H35" s="136"/>
      <c r="I35" s="137">
        <f t="shared" si="6"/>
        <v>0</v>
      </c>
      <c r="J35" s="136"/>
      <c r="K35" s="137">
        <f t="shared" si="7"/>
        <v>0</v>
      </c>
      <c r="L35" s="137"/>
      <c r="M35" s="137"/>
      <c r="N35" s="128"/>
      <c r="O35" s="128"/>
      <c r="P35" s="128"/>
      <c r="Q35" s="128"/>
      <c r="R35" s="128"/>
      <c r="S35" s="128"/>
      <c r="T35" s="129"/>
      <c r="U35" s="128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:60" ht="12.75" outlineLevel="1">
      <c r="A36" s="120">
        <v>24</v>
      </c>
      <c r="B36" s="168">
        <v>2</v>
      </c>
      <c r="C36" s="147" t="s">
        <v>119</v>
      </c>
      <c r="D36" s="128" t="s">
        <v>76</v>
      </c>
      <c r="E36" s="133">
        <v>97.5</v>
      </c>
      <c r="F36" s="136"/>
      <c r="G36" s="137"/>
      <c r="H36" s="136"/>
      <c r="I36" s="137">
        <f t="shared" si="6"/>
        <v>0</v>
      </c>
      <c r="J36" s="136"/>
      <c r="K36" s="137">
        <f t="shared" si="7"/>
        <v>0</v>
      </c>
      <c r="L36" s="137"/>
      <c r="M36" s="137"/>
      <c r="N36" s="128"/>
      <c r="O36" s="128"/>
      <c r="P36" s="128"/>
      <c r="Q36" s="128"/>
      <c r="R36" s="128"/>
      <c r="S36" s="128"/>
      <c r="T36" s="129"/>
      <c r="U36" s="128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:60" ht="12.75" outlineLevel="1">
      <c r="A37" s="120">
        <v>25</v>
      </c>
      <c r="B37" s="168">
        <v>3</v>
      </c>
      <c r="C37" s="147" t="s">
        <v>106</v>
      </c>
      <c r="D37" s="128" t="s">
        <v>76</v>
      </c>
      <c r="E37" s="133">
        <v>29.2</v>
      </c>
      <c r="F37" s="136"/>
      <c r="G37" s="137"/>
      <c r="H37" s="136"/>
      <c r="I37" s="137">
        <f t="shared" si="6"/>
        <v>0</v>
      </c>
      <c r="J37" s="136"/>
      <c r="K37" s="137">
        <f t="shared" si="7"/>
        <v>0</v>
      </c>
      <c r="L37" s="137"/>
      <c r="M37" s="137"/>
      <c r="N37" s="128"/>
      <c r="O37" s="128"/>
      <c r="P37" s="128"/>
      <c r="Q37" s="128"/>
      <c r="R37" s="128"/>
      <c r="S37" s="128"/>
      <c r="T37" s="129"/>
      <c r="U37" s="128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ht="15.75" customHeight="1" outlineLevel="1">
      <c r="A38" s="120">
        <v>26</v>
      </c>
      <c r="B38" s="168"/>
      <c r="C38" s="147" t="s">
        <v>108</v>
      </c>
      <c r="D38" s="128" t="s">
        <v>76</v>
      </c>
      <c r="E38" s="133">
        <v>12</v>
      </c>
      <c r="F38" s="136"/>
      <c r="G38" s="137"/>
      <c r="H38" s="136"/>
      <c r="I38" s="137">
        <f t="shared" si="6"/>
        <v>0</v>
      </c>
      <c r="J38" s="136"/>
      <c r="K38" s="137">
        <f t="shared" si="7"/>
        <v>0</v>
      </c>
      <c r="L38" s="137">
        <v>15</v>
      </c>
      <c r="M38" s="137">
        <f>G38*(1+L38/100)</f>
        <v>0</v>
      </c>
      <c r="N38" s="128">
        <v>0</v>
      </c>
      <c r="O38" s="128">
        <f>ROUND(E38*N38,5)</f>
        <v>0</v>
      </c>
      <c r="P38" s="128">
        <v>0</v>
      </c>
      <c r="Q38" s="128">
        <f>ROUND(E38*P38,5)</f>
        <v>0</v>
      </c>
      <c r="R38" s="128"/>
      <c r="S38" s="128"/>
      <c r="T38" s="129">
        <v>1.751</v>
      </c>
      <c r="U38" s="128">
        <f>ROUND(E38*T38,2)</f>
        <v>21.01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 t="s">
        <v>77</v>
      </c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</row>
    <row r="39" spans="1:31" ht="12.75">
      <c r="A39" s="121" t="s">
        <v>74</v>
      </c>
      <c r="B39" s="127"/>
      <c r="C39" s="148" t="s">
        <v>122</v>
      </c>
      <c r="D39" s="131"/>
      <c r="E39" s="135"/>
      <c r="F39" s="138"/>
      <c r="G39" s="138"/>
      <c r="H39" s="138"/>
      <c r="I39" s="138">
        <f>SUM(I40:I42)</f>
        <v>0</v>
      </c>
      <c r="J39" s="138"/>
      <c r="K39" s="138">
        <f>SUM(K40:K42)</f>
        <v>0</v>
      </c>
      <c r="L39" s="138"/>
      <c r="M39" s="138">
        <f>SUM(M40:M42)</f>
        <v>0</v>
      </c>
      <c r="N39" s="131"/>
      <c r="O39" s="131">
        <f>SUM(O40:O42)</f>
        <v>0.30594999999999994</v>
      </c>
      <c r="P39" s="131"/>
      <c r="Q39" s="131">
        <f>SUM(Q40:Q42)</f>
        <v>0</v>
      </c>
      <c r="R39" s="131"/>
      <c r="S39" s="131"/>
      <c r="T39" s="132"/>
      <c r="U39" s="131">
        <f>SUM(U40:U42)</f>
        <v>56.349999999999994</v>
      </c>
      <c r="AE39" t="s">
        <v>75</v>
      </c>
    </row>
    <row r="40" spans="1:60" ht="15.75" customHeight="1" outlineLevel="1">
      <c r="A40" s="120">
        <v>27</v>
      </c>
      <c r="B40" s="168" t="s">
        <v>136</v>
      </c>
      <c r="C40" s="147" t="s">
        <v>123</v>
      </c>
      <c r="D40" s="128" t="s">
        <v>76</v>
      </c>
      <c r="E40" s="133">
        <v>6</v>
      </c>
      <c r="F40" s="136"/>
      <c r="G40" s="137"/>
      <c r="H40" s="136"/>
      <c r="I40" s="137"/>
      <c r="J40" s="136"/>
      <c r="K40" s="137"/>
      <c r="L40" s="137"/>
      <c r="M40" s="137"/>
      <c r="N40" s="128"/>
      <c r="O40" s="128"/>
      <c r="P40" s="128"/>
      <c r="Q40" s="128"/>
      <c r="R40" s="128"/>
      <c r="S40" s="128"/>
      <c r="T40" s="129"/>
      <c r="U40" s="128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</row>
    <row r="41" spans="1:31" ht="12.75">
      <c r="A41" s="121" t="s">
        <v>74</v>
      </c>
      <c r="B41" s="127"/>
      <c r="C41" s="148" t="s">
        <v>47</v>
      </c>
      <c r="D41" s="131"/>
      <c r="E41" s="135"/>
      <c r="F41" s="138"/>
      <c r="G41" s="138"/>
      <c r="H41" s="138"/>
      <c r="I41" s="138">
        <f>SUM(I42:I44)</f>
        <v>0</v>
      </c>
      <c r="J41" s="138"/>
      <c r="K41" s="138">
        <f>SUM(K42:K44)</f>
        <v>0</v>
      </c>
      <c r="L41" s="138"/>
      <c r="M41" s="138">
        <f>SUM(M42:M44)</f>
        <v>0</v>
      </c>
      <c r="N41" s="131"/>
      <c r="O41" s="131">
        <f>SUM(O42:O44)</f>
        <v>0.17304999999999998</v>
      </c>
      <c r="P41" s="131"/>
      <c r="Q41" s="131">
        <f>SUM(Q42:Q44)</f>
        <v>0</v>
      </c>
      <c r="R41" s="131"/>
      <c r="S41" s="131"/>
      <c r="T41" s="132"/>
      <c r="U41" s="131">
        <f>SUM(U42:U44)</f>
        <v>37.15</v>
      </c>
      <c r="AE41" t="s">
        <v>75</v>
      </c>
    </row>
    <row r="42" spans="1:60" ht="12.75" outlineLevel="1">
      <c r="A42" s="120">
        <v>28</v>
      </c>
      <c r="B42" s="126"/>
      <c r="C42" s="147" t="s">
        <v>114</v>
      </c>
      <c r="D42" s="128" t="s">
        <v>80</v>
      </c>
      <c r="E42" s="133">
        <v>30</v>
      </c>
      <c r="F42" s="136"/>
      <c r="G42" s="137"/>
      <c r="H42" s="136"/>
      <c r="I42" s="137">
        <f>ROUND(E42*H42,2)</f>
        <v>0</v>
      </c>
      <c r="J42" s="136"/>
      <c r="K42" s="137">
        <f>ROUND(E42*J42,2)</f>
        <v>0</v>
      </c>
      <c r="L42" s="137">
        <v>15</v>
      </c>
      <c r="M42" s="137">
        <f>G42*(1+L42/100)</f>
        <v>0</v>
      </c>
      <c r="N42" s="128">
        <v>0.00443</v>
      </c>
      <c r="O42" s="128">
        <f>ROUND(E42*N42,5)</f>
        <v>0.1329</v>
      </c>
      <c r="P42" s="128">
        <v>0</v>
      </c>
      <c r="Q42" s="128">
        <f>ROUND(E42*P42,5)</f>
        <v>0</v>
      </c>
      <c r="R42" s="128"/>
      <c r="S42" s="128"/>
      <c r="T42" s="129">
        <v>0.64</v>
      </c>
      <c r="U42" s="128">
        <f>ROUND(E42*T42,2)</f>
        <v>19.2</v>
      </c>
      <c r="V42" s="119"/>
      <c r="W42" s="119"/>
      <c r="X42" s="119"/>
      <c r="Y42" s="119"/>
      <c r="Z42" s="119"/>
      <c r="AA42" s="119"/>
      <c r="AB42" s="119"/>
      <c r="AC42" s="119"/>
      <c r="AD42" s="119"/>
      <c r="AE42" s="119" t="s">
        <v>77</v>
      </c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60" ht="12.75" outlineLevel="1">
      <c r="A43" s="120">
        <v>29</v>
      </c>
      <c r="B43" s="126"/>
      <c r="C43" s="147" t="s">
        <v>115</v>
      </c>
      <c r="D43" s="128" t="s">
        <v>80</v>
      </c>
      <c r="E43" s="133">
        <v>55</v>
      </c>
      <c r="F43" s="136"/>
      <c r="G43" s="137"/>
      <c r="H43" s="136"/>
      <c r="I43" s="137">
        <f>ROUND(E43*H43,2)</f>
        <v>0</v>
      </c>
      <c r="J43" s="136"/>
      <c r="K43" s="137">
        <f>ROUND(E43*J43,2)</f>
        <v>0</v>
      </c>
      <c r="L43" s="137">
        <v>15</v>
      </c>
      <c r="M43" s="137">
        <f>G43*(1+L43/100)</f>
        <v>0</v>
      </c>
      <c r="N43" s="128">
        <v>0.00073</v>
      </c>
      <c r="O43" s="128">
        <f>ROUND(E43*N43,5)</f>
        <v>0.04015</v>
      </c>
      <c r="P43" s="128">
        <v>0</v>
      </c>
      <c r="Q43" s="128">
        <f>ROUND(E43*P43,5)</f>
        <v>0</v>
      </c>
      <c r="R43" s="128"/>
      <c r="S43" s="128"/>
      <c r="T43" s="129">
        <v>0.151</v>
      </c>
      <c r="U43" s="128">
        <f>ROUND(E43*T43,2)</f>
        <v>8.31</v>
      </c>
      <c r="V43" s="119"/>
      <c r="W43" s="119"/>
      <c r="X43" s="119"/>
      <c r="Y43" s="119"/>
      <c r="Z43" s="119"/>
      <c r="AA43" s="119"/>
      <c r="AB43" s="119"/>
      <c r="AC43" s="119"/>
      <c r="AD43" s="119"/>
      <c r="AE43" s="119" t="s">
        <v>77</v>
      </c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</row>
    <row r="44" spans="1:60" ht="12.75" outlineLevel="1">
      <c r="A44" s="120">
        <v>30</v>
      </c>
      <c r="B44" s="126"/>
      <c r="C44" s="147" t="s">
        <v>83</v>
      </c>
      <c r="D44" s="128" t="s">
        <v>81</v>
      </c>
      <c r="E44" s="133">
        <v>2</v>
      </c>
      <c r="F44" s="136"/>
      <c r="G44" s="137"/>
      <c r="H44" s="136"/>
      <c r="I44" s="137">
        <f>ROUND(E44*H44,2)</f>
        <v>0</v>
      </c>
      <c r="J44" s="136"/>
      <c r="K44" s="137">
        <f>ROUND(E44*J44,2)</f>
        <v>0</v>
      </c>
      <c r="L44" s="137">
        <v>15</v>
      </c>
      <c r="M44" s="137">
        <f>G44*(1+L44/100)</f>
        <v>0</v>
      </c>
      <c r="N44" s="128">
        <v>0</v>
      </c>
      <c r="O44" s="128">
        <f>ROUND(E44*N44,5)</f>
        <v>0</v>
      </c>
      <c r="P44" s="128">
        <v>0</v>
      </c>
      <c r="Q44" s="128">
        <f>ROUND(E44*P44,5)</f>
        <v>0</v>
      </c>
      <c r="R44" s="128"/>
      <c r="S44" s="128"/>
      <c r="T44" s="129">
        <v>4.82</v>
      </c>
      <c r="U44" s="128">
        <f>ROUND(E44*T44,2)</f>
        <v>9.64</v>
      </c>
      <c r="V44" s="119"/>
      <c r="W44" s="119"/>
      <c r="X44" s="119"/>
      <c r="Y44" s="119"/>
      <c r="Z44" s="119"/>
      <c r="AA44" s="119"/>
      <c r="AB44" s="119"/>
      <c r="AC44" s="119"/>
      <c r="AD44" s="119"/>
      <c r="AE44" s="119" t="s">
        <v>77</v>
      </c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</row>
    <row r="45" spans="1:31" ht="12.75">
      <c r="A45" s="121" t="s">
        <v>74</v>
      </c>
      <c r="B45" s="127"/>
      <c r="C45" s="148" t="s">
        <v>48</v>
      </c>
      <c r="D45" s="131"/>
      <c r="E45" s="135"/>
      <c r="F45" s="138"/>
      <c r="G45" s="138"/>
      <c r="H45" s="138"/>
      <c r="I45" s="138">
        <f>SUM(I46:I46)</f>
        <v>0</v>
      </c>
      <c r="J45" s="138"/>
      <c r="K45" s="138">
        <f>SUM(K46:K46)</f>
        <v>0</v>
      </c>
      <c r="L45" s="138"/>
      <c r="M45" s="138">
        <f>SUM(M46:M46)</f>
        <v>0</v>
      </c>
      <c r="N45" s="131"/>
      <c r="O45" s="131">
        <f>SUM(O46:O46)</f>
        <v>0.0156</v>
      </c>
      <c r="P45" s="131"/>
      <c r="Q45" s="131">
        <f>SUM(Q46:Q46)</f>
        <v>0</v>
      </c>
      <c r="R45" s="131"/>
      <c r="S45" s="131"/>
      <c r="T45" s="132"/>
      <c r="U45" s="131">
        <f>SUM(U46:U46)</f>
        <v>14.63</v>
      </c>
      <c r="AE45" t="s">
        <v>75</v>
      </c>
    </row>
    <row r="46" spans="1:60" ht="12.75" outlineLevel="1">
      <c r="A46" s="120">
        <v>31</v>
      </c>
      <c r="B46" s="126"/>
      <c r="C46" s="147" t="s">
        <v>107</v>
      </c>
      <c r="D46" s="128" t="s">
        <v>76</v>
      </c>
      <c r="E46" s="133">
        <v>97.5</v>
      </c>
      <c r="F46" s="136"/>
      <c r="G46" s="137"/>
      <c r="H46" s="136"/>
      <c r="I46" s="137">
        <f>ROUND(E46*H46,2)</f>
        <v>0</v>
      </c>
      <c r="J46" s="136"/>
      <c r="K46" s="137">
        <f>ROUND(E46*J46,2)</f>
        <v>0</v>
      </c>
      <c r="L46" s="137">
        <v>15</v>
      </c>
      <c r="M46" s="137">
        <f>G46*(1+L46/100)</f>
        <v>0</v>
      </c>
      <c r="N46" s="128">
        <v>0.00016</v>
      </c>
      <c r="O46" s="128">
        <f>ROUND(E46*N46,5)</f>
        <v>0.0156</v>
      </c>
      <c r="P46" s="128">
        <v>0</v>
      </c>
      <c r="Q46" s="128">
        <f>ROUND(E46*P46,5)</f>
        <v>0</v>
      </c>
      <c r="R46" s="128"/>
      <c r="S46" s="128"/>
      <c r="T46" s="129">
        <v>0.15</v>
      </c>
      <c r="U46" s="128">
        <f>ROUND(E46*T46,2)</f>
        <v>14.63</v>
      </c>
      <c r="V46" s="119"/>
      <c r="W46" s="119"/>
      <c r="X46" s="119"/>
      <c r="Y46" s="119"/>
      <c r="Z46" s="119"/>
      <c r="AA46" s="119"/>
      <c r="AB46" s="119"/>
      <c r="AC46" s="119"/>
      <c r="AD46" s="119"/>
      <c r="AE46" s="119" t="s">
        <v>77</v>
      </c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</row>
    <row r="47" spans="1:60" ht="12.75" outlineLevel="1">
      <c r="A47" s="120">
        <v>32</v>
      </c>
      <c r="B47" s="126"/>
      <c r="C47" s="147" t="s">
        <v>134</v>
      </c>
      <c r="D47" s="128" t="s">
        <v>76</v>
      </c>
      <c r="E47" s="133">
        <v>300</v>
      </c>
      <c r="F47" s="136"/>
      <c r="G47" s="137"/>
      <c r="H47" s="136"/>
      <c r="I47" s="137">
        <f>ROUND(E47*H47,2)</f>
        <v>0</v>
      </c>
      <c r="J47" s="136"/>
      <c r="K47" s="137">
        <f>ROUND(E47*J47,2)</f>
        <v>0</v>
      </c>
      <c r="L47" s="137"/>
      <c r="M47" s="137"/>
      <c r="N47" s="128"/>
      <c r="O47" s="128"/>
      <c r="P47" s="128"/>
      <c r="Q47" s="128"/>
      <c r="R47" s="128"/>
      <c r="S47" s="128"/>
      <c r="T47" s="129"/>
      <c r="U47" s="12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</row>
    <row r="48" spans="1:31" ht="12.75">
      <c r="A48" s="121" t="s">
        <v>74</v>
      </c>
      <c r="B48" s="127"/>
      <c r="C48" s="148" t="s">
        <v>127</v>
      </c>
      <c r="D48" s="131"/>
      <c r="E48" s="135"/>
      <c r="F48" s="138"/>
      <c r="G48" s="138"/>
      <c r="H48" s="138"/>
      <c r="I48" s="138">
        <f>SUM(I49:I49)</f>
        <v>0</v>
      </c>
      <c r="J48" s="138"/>
      <c r="K48" s="138">
        <f>SUM(K49:K49)</f>
        <v>0</v>
      </c>
      <c r="L48" s="138"/>
      <c r="M48" s="138">
        <f>SUM(M49:M49)</f>
        <v>0</v>
      </c>
      <c r="N48" s="131"/>
      <c r="O48" s="131">
        <f>SUM(O49:O49)</f>
        <v>0</v>
      </c>
      <c r="P48" s="131"/>
      <c r="Q48" s="131">
        <f>SUM(Q49:Q49)</f>
        <v>0</v>
      </c>
      <c r="R48" s="131"/>
      <c r="S48" s="131"/>
      <c r="T48" s="132"/>
      <c r="U48" s="131">
        <f>SUM(U49:U49)</f>
        <v>0</v>
      </c>
      <c r="AE48" t="s">
        <v>75</v>
      </c>
    </row>
    <row r="49" spans="1:60" ht="12.75" outlineLevel="1">
      <c r="A49" s="120">
        <v>33</v>
      </c>
      <c r="B49" s="126"/>
      <c r="C49" s="147" t="s">
        <v>128</v>
      </c>
      <c r="D49" s="128" t="s">
        <v>129</v>
      </c>
      <c r="E49" s="133">
        <v>18</v>
      </c>
      <c r="F49" s="136"/>
      <c r="G49" s="137"/>
      <c r="H49" s="136"/>
      <c r="I49" s="137"/>
      <c r="J49" s="136"/>
      <c r="K49" s="137"/>
      <c r="L49" s="137"/>
      <c r="M49" s="137"/>
      <c r="N49" s="128"/>
      <c r="O49" s="128"/>
      <c r="P49" s="128"/>
      <c r="Q49" s="128"/>
      <c r="R49" s="128"/>
      <c r="S49" s="128"/>
      <c r="T49" s="129"/>
      <c r="U49" s="128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</row>
    <row r="50" spans="1:60" ht="12.75" outlineLevel="1">
      <c r="A50" s="120">
        <v>34</v>
      </c>
      <c r="B50" s="126"/>
      <c r="C50" s="147" t="s">
        <v>133</v>
      </c>
      <c r="D50" s="128" t="s">
        <v>80</v>
      </c>
      <c r="E50" s="133">
        <v>60</v>
      </c>
      <c r="F50" s="136"/>
      <c r="G50" s="137"/>
      <c r="H50" s="136"/>
      <c r="I50" s="137"/>
      <c r="J50" s="136"/>
      <c r="K50" s="137"/>
      <c r="L50" s="137"/>
      <c r="M50" s="137"/>
      <c r="N50" s="128"/>
      <c r="O50" s="128"/>
      <c r="P50" s="128"/>
      <c r="Q50" s="128"/>
      <c r="R50" s="128"/>
      <c r="S50" s="128"/>
      <c r="T50" s="129"/>
      <c r="U50" s="128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</row>
    <row r="51" spans="1:60" ht="12.75" outlineLevel="1">
      <c r="A51" s="120">
        <v>35</v>
      </c>
      <c r="B51" s="126"/>
      <c r="C51" s="147" t="s">
        <v>132</v>
      </c>
      <c r="D51" s="128" t="s">
        <v>130</v>
      </c>
      <c r="E51" s="133">
        <v>3</v>
      </c>
      <c r="F51" s="136"/>
      <c r="G51" s="137"/>
      <c r="H51" s="136"/>
      <c r="I51" s="137"/>
      <c r="J51" s="136"/>
      <c r="K51" s="137"/>
      <c r="L51" s="137"/>
      <c r="M51" s="137"/>
      <c r="N51" s="128"/>
      <c r="O51" s="128"/>
      <c r="P51" s="128"/>
      <c r="Q51" s="128"/>
      <c r="R51" s="128"/>
      <c r="S51" s="128"/>
      <c r="T51" s="129"/>
      <c r="U51" s="128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</row>
    <row r="52" spans="1:60" ht="12.75" outlineLevel="1">
      <c r="A52" s="120">
        <v>36</v>
      </c>
      <c r="B52" s="126"/>
      <c r="C52" s="147" t="s">
        <v>131</v>
      </c>
      <c r="D52" s="128" t="s">
        <v>129</v>
      </c>
      <c r="E52" s="133">
        <v>9</v>
      </c>
      <c r="F52" s="136"/>
      <c r="G52" s="137"/>
      <c r="H52" s="136"/>
      <c r="I52" s="137"/>
      <c r="J52" s="136"/>
      <c r="K52" s="137"/>
      <c r="L52" s="137"/>
      <c r="M52" s="137"/>
      <c r="N52" s="128"/>
      <c r="O52" s="128"/>
      <c r="P52" s="128"/>
      <c r="Q52" s="128"/>
      <c r="R52" s="128"/>
      <c r="S52" s="128"/>
      <c r="T52" s="129"/>
      <c r="U52" s="128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</row>
    <row r="53" spans="1:31" ht="12.75">
      <c r="A53" s="121" t="s">
        <v>74</v>
      </c>
      <c r="B53" s="127" t="s">
        <v>49</v>
      </c>
      <c r="C53" s="148" t="s">
        <v>25</v>
      </c>
      <c r="D53" s="131"/>
      <c r="E53" s="135"/>
      <c r="F53" s="138"/>
      <c r="G53" s="138"/>
      <c r="H53" s="138"/>
      <c r="I53" s="138">
        <f>SUM(I54:I54)</f>
        <v>0</v>
      </c>
      <c r="J53" s="138"/>
      <c r="K53" s="138">
        <f>SUM(K54:K54)</f>
        <v>0</v>
      </c>
      <c r="L53" s="138"/>
      <c r="M53" s="138">
        <f>SUM(M54:M54)</f>
        <v>0</v>
      </c>
      <c r="N53" s="131"/>
      <c r="O53" s="131">
        <f>SUM(O54:O54)</f>
        <v>0</v>
      </c>
      <c r="P53" s="131"/>
      <c r="Q53" s="131">
        <f>SUM(Q54:Q54)</f>
        <v>0</v>
      </c>
      <c r="R53" s="131"/>
      <c r="S53" s="131"/>
      <c r="T53" s="132"/>
      <c r="U53" s="131">
        <f>SUM(U54:U54)</f>
        <v>0</v>
      </c>
      <c r="AE53" t="s">
        <v>75</v>
      </c>
    </row>
    <row r="54" spans="1:60" ht="12.75" outlineLevel="1">
      <c r="A54" s="120">
        <v>37</v>
      </c>
      <c r="B54" s="126"/>
      <c r="C54" s="147" t="s">
        <v>109</v>
      </c>
      <c r="D54" s="128" t="s">
        <v>0</v>
      </c>
      <c r="E54" s="133">
        <v>0.03</v>
      </c>
      <c r="F54" s="136"/>
      <c r="G54" s="137">
        <f>ROUND(E54*F54,2)</f>
        <v>0</v>
      </c>
      <c r="H54" s="136"/>
      <c r="I54" s="137">
        <f>ROUND(E54*H54,2)</f>
        <v>0</v>
      </c>
      <c r="J54" s="136"/>
      <c r="K54" s="137">
        <f>ROUND(E54*J54,2)</f>
        <v>0</v>
      </c>
      <c r="L54" s="137">
        <v>15</v>
      </c>
      <c r="M54" s="137">
        <f>G54*(1+L54/100)</f>
        <v>0</v>
      </c>
      <c r="N54" s="128">
        <v>0</v>
      </c>
      <c r="O54" s="128">
        <f>ROUND(E54*N54,5)</f>
        <v>0</v>
      </c>
      <c r="P54" s="128">
        <v>0</v>
      </c>
      <c r="Q54" s="128">
        <f>ROUND(E54*P54,5)</f>
        <v>0</v>
      </c>
      <c r="R54" s="128"/>
      <c r="S54" s="128"/>
      <c r="T54" s="129">
        <v>0</v>
      </c>
      <c r="U54" s="128">
        <f>ROUND(E54*T54,2)</f>
        <v>0</v>
      </c>
      <c r="V54" s="119"/>
      <c r="W54" s="119"/>
      <c r="X54" s="119"/>
      <c r="Y54" s="119"/>
      <c r="Z54" s="119"/>
      <c r="AA54" s="119"/>
      <c r="AB54" s="119"/>
      <c r="AC54" s="119"/>
      <c r="AD54" s="119"/>
      <c r="AE54" s="119" t="s">
        <v>77</v>
      </c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</row>
    <row r="55" spans="1:30" ht="12.75">
      <c r="A55" s="6"/>
      <c r="B55" s="7" t="s">
        <v>84</v>
      </c>
      <c r="C55" s="149" t="s">
        <v>84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AC55">
        <v>15</v>
      </c>
      <c r="AD55">
        <v>21</v>
      </c>
    </row>
    <row r="56" spans="1:31" ht="12.75">
      <c r="A56" s="143"/>
      <c r="B56" s="144">
        <v>26</v>
      </c>
      <c r="C56" s="150" t="s">
        <v>84</v>
      </c>
      <c r="D56" s="145"/>
      <c r="E56" s="145"/>
      <c r="F56" s="145"/>
      <c r="G56" s="146">
        <f>G9+G13+G22+G24+G39+G41+G45+G48+G53</f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AC56">
        <f>SUMIF(L7:L54,AC55,G7:G54)</f>
        <v>0</v>
      </c>
      <c r="AD56">
        <f>SUMIF(L7:L54,AD55,G7:G54)</f>
        <v>0</v>
      </c>
      <c r="AE56" t="s">
        <v>85</v>
      </c>
    </row>
    <row r="57" spans="1:21" ht="12.75">
      <c r="A57" s="6"/>
      <c r="B57" s="7" t="s">
        <v>84</v>
      </c>
      <c r="C57" s="149" t="s">
        <v>84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6"/>
      <c r="B58" s="7" t="s">
        <v>84</v>
      </c>
      <c r="C58" s="149" t="s">
        <v>84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255">
        <v>33</v>
      </c>
      <c r="B59" s="255"/>
      <c r="C59" s="25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31" ht="12.75">
      <c r="A60" s="257"/>
      <c r="B60" s="258"/>
      <c r="C60" s="259"/>
      <c r="D60" s="258"/>
      <c r="E60" s="258"/>
      <c r="F60" s="258"/>
      <c r="G60" s="26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AE60" t="s">
        <v>86</v>
      </c>
    </row>
    <row r="61" spans="1:21" ht="12.75">
      <c r="A61" s="261"/>
      <c r="B61" s="262"/>
      <c r="C61" s="263"/>
      <c r="D61" s="262"/>
      <c r="E61" s="262"/>
      <c r="F61" s="262"/>
      <c r="G61" s="26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61"/>
      <c r="B62" s="262"/>
      <c r="C62" s="263"/>
      <c r="D62" s="262"/>
      <c r="E62" s="262"/>
      <c r="F62" s="262"/>
      <c r="G62" s="26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261"/>
      <c r="B63" s="262"/>
      <c r="C63" s="263"/>
      <c r="D63" s="262"/>
      <c r="E63" s="262"/>
      <c r="F63" s="262"/>
      <c r="G63" s="26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265"/>
      <c r="B64" s="266"/>
      <c r="C64" s="267"/>
      <c r="D64" s="266"/>
      <c r="E64" s="266"/>
      <c r="F64" s="266"/>
      <c r="G64" s="26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6"/>
      <c r="B65" s="7" t="s">
        <v>84</v>
      </c>
      <c r="C65" s="149" t="s">
        <v>84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3:31" ht="12.75">
      <c r="C66" s="151"/>
      <c r="AE66" t="s">
        <v>87</v>
      </c>
    </row>
  </sheetData>
  <sheetProtection/>
  <mergeCells count="6">
    <mergeCell ref="A59:C59"/>
    <mergeCell ref="A60:G64"/>
    <mergeCell ref="A1:G1"/>
    <mergeCell ref="C2:G2"/>
    <mergeCell ref="C3:G3"/>
    <mergeCell ref="C4:G4"/>
  </mergeCells>
  <printOptions/>
  <pageMargins left="0.5905511811023623" right="0.3937007874015748" top="0" bottom="0.3937007874015748" header="0" footer="0"/>
  <pageSetup firstPageNumber="3" useFirstPageNumber="1" horizontalDpi="600" verticalDpi="6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 systému Windows</cp:lastModifiedBy>
  <cp:lastPrinted>2021-04-28T09:35:34Z</cp:lastPrinted>
  <dcterms:created xsi:type="dcterms:W3CDTF">2009-04-08T07:15:50Z</dcterms:created>
  <dcterms:modified xsi:type="dcterms:W3CDTF">2021-04-29T07:53:24Z</dcterms:modified>
  <cp:category/>
  <cp:version/>
  <cp:contentType/>
  <cp:contentStatus/>
</cp:coreProperties>
</file>