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42060" reservationPassword="0"/>
  <workbookPr/>
  <bookViews>
    <workbookView xWindow="240" yWindow="120" windowWidth="14940" windowHeight="9225" activeTab="0"/>
  </bookViews>
  <sheets>
    <sheet name="Rekapitulace" sheetId="1" r:id="rId1"/>
    <sheet name="01_SO 000" sheetId="2" r:id="rId2"/>
    <sheet name="01_SO 001" sheetId="3" r:id="rId3"/>
  </sheets>
  <definedNames/>
  <calcPr/>
  <webPublishing/>
</workbook>
</file>

<file path=xl/sharedStrings.xml><?xml version="1.0" encoding="utf-8"?>
<sst xmlns="http://schemas.openxmlformats.org/spreadsheetml/2006/main" count="548" uniqueCount="233">
  <si>
    <t>Rekapitulace ceny</t>
  </si>
  <si>
    <t>Stavba: 2023 - OPRAVA MÍSTNÍ KOMUNIKACE 24C - OBEC PULEČNÝ</t>
  </si>
  <si>
    <t xml:space="preserve">Varianta:  -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</si>
  <si>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</si>
  <si>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</si>
  <si>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</si>
  <si>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</si>
  <si>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</si>
  <si>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</si>
  <si>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</si>
  <si>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</si>
  <si>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</si>
  <si>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</si>
  <si>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</si>
  <si>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2023</t>
  </si>
  <si>
    <t>OPRAVA MÍSTNÍ KOMUNIKACE 24C - OBEC PULEČNÝ</t>
  </si>
  <si>
    <t>O</t>
  </si>
  <si>
    <t>Objekt:</t>
  </si>
  <si>
    <t>01</t>
  </si>
  <si>
    <t>SO 101 KOMUNIKACE</t>
  </si>
  <si>
    <t>O1</t>
  </si>
  <si>
    <t>Rozpočet:</t>
  </si>
  <si>
    <t>21,00</t>
  </si>
  <si>
    <t>3</t>
  </si>
  <si>
    <t>2</t>
  </si>
  <si>
    <t>SO 000</t>
  </si>
  <si>
    <t>Vedlejší rozpočtové náklady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</si>
  <si>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</si>
  <si>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</si>
  <si>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</si>
  <si>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</si>
  <si>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</si>
  <si>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</si>
  <si>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</si>
  <si>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</si>
  <si>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</si>
  <si>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</si>
  <si>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</si>
  <si>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</si>
  <si>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</si>
  <si>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</si>
  <si>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</si>
  <si>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</si>
  <si>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</si>
  <si>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</si>
  <si>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</si>
  <si>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</si>
  <si>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</si>
  <si>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</si>
  <si>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</si>
  <si>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</si>
  <si>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</si>
  <si>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Položka obsahuje zpracování (návrh) a projednání DIO (vč. zajištění DIR a potřebných vyjádření a stanovisek od dotčených orgánů a správců)   
- zahrnuje veškeré náklady spojené s objednatelem požadovanými zařízeními. Položka obsahuje zřízení DIO a kompletní údržbu po dobu celé stavby. Montáž a demontáž dočasných (pronajatých) dopravních značek kompletních vč. podstavce a sloupku a semoforových souprav. Včetně přemisťování značek a semaforových souprav.</t>
  </si>
  <si>
    <t>VV</t>
  </si>
  <si>
    <t>1=1,000 [A]</t>
  </si>
  <si>
    <t>TS</t>
  </si>
  <si>
    <t>zahrnuje veškeré náklady spojené s objednatelem požadovanými zařízeními</t>
  </si>
  <si>
    <t>02910</t>
  </si>
  <si>
    <t>OSTATNÍ POŽADAVKY - ZEMĚMĚŘIČSKÁ MĚŘENÍ</t>
  </si>
  <si>
    <t>Geodetické práce na základě příkazu objednatele nebo TDI, pro potřeby vytýčení stavby, případně hranice pozemku. 
Geodetické zaměření skutečného provedení</t>
  </si>
  <si>
    <t>zahrnuje veškeré náklady spojené s objednatelem požadovanými pracemi,  
- pro stanovení orientační investorské ceny určete jednotkovou cenu jako 1% odhadované  
ceny stavby</t>
  </si>
  <si>
    <t>03100</t>
  </si>
  <si>
    <t>ZAŘÍZENÍ STAVENIŠTĚ - ZŘÍZENÍ, PROVOZ, DEMONTÁŽ</t>
  </si>
  <si>
    <t>Náklady na úmístění stavby:Technická specifikace: Kompletní zařízení staveniště pro celou stavbu  včetně zajištění potřebných povolení a rozhodnutí. 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 době výstavby až do předání díla. Zajištění údržby veřejných komunikací a komunikací pro pěší v průběhu celé stavby, včetně případné zimní údržby.</t>
  </si>
  <si>
    <t>zahrnuje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</si>
  <si>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</si>
  <si>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</si>
  <si>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Zahrnuje objednatelem povolené náklady na požadovaná zařízení zhotovitele, zajištění platného vyjádření o existenci inženýrských sítí a jejich vytýčení vč. ručnš kopané sondy pro ověření.</t>
  </si>
  <si>
    <t>zahrnuje objednatelem povolené náklady na požadovaná zařízení zhotovitele</t>
  </si>
  <si>
    <t>SO 001</t>
  </si>
  <si>
    <t>Komunikace</t>
  </si>
  <si>
    <t>014101</t>
  </si>
  <si>
    <t>POPLATKY ZA SKLÁDKU</t>
  </si>
  <si>
    <t>M3</t>
  </si>
  <si>
    <t>Katalog odpadů (vyhláška MŽP č. 381/2001 Sb.) - Skupina 17 00 00 – Stavební a demoliční odpady kód druhu odpadu 17 05 04 – zemina a kamení. 
K fakturaci budou doloženy vážní lístky ze skládky a doklad o úhradě poplatku za skládku. 
z pol.12910, 12920, 12932</t>
  </si>
  <si>
    <t>7,247=7,247 [A] 
14,803=14,803 [B] 
20*0,5=10,000 [C] 
Celkem: A+B+C=32,050 [D]</t>
  </si>
  <si>
    <t>zahrnuje veškeré poplatky provozovateli skládky související s uložením odpadu na skládce.</t>
  </si>
  <si>
    <t>Katalog odpadů (vyhláška MŽP č. 381/2001 Sb.) - Skupina 17 00 00 – Stavební a demoliční odpady kód druhu odpadu 17 05 04 – zemina a kamení. 
K fakturaci budou doloženy vážní lístky ze skládky a doklad o úhradě poplatku za skládku. 
z pol. 123838, 132738</t>
  </si>
  <si>
    <t>199,727=199,727 [A] 
1,95=1,950 [B] 
Celkem: A+B=201,677 [C]</t>
  </si>
  <si>
    <t>014122</t>
  </si>
  <si>
    <t>POPLATKY ZA SKLÁDKU TYP S-OO (OSTATNÍ ODPAD)</t>
  </si>
  <si>
    <t>T</t>
  </si>
  <si>
    <t>stmelené vrstvy vozovky s obsahem asfaltu, 1,8t/m3 
na přímý příkaz TDI 
K fakturaci budou doloženy vážní lístky ze skládky a doklad o úhradě poplatku za skládku.</t>
  </si>
  <si>
    <t>vybourání napojení, vjezdy, sjezdy z pol. 113438: 0,140*1,8=0,252 [A]</t>
  </si>
  <si>
    <t>Zemní práce</t>
  </si>
  <si>
    <t>111208</t>
  </si>
  <si>
    <t>ODSTRANĚNÍ KŘOVIN S ODVOZEM DO 20KM</t>
  </si>
  <si>
    <t>M2</t>
  </si>
  <si>
    <t>Vč. likvidace příp. pařezů zhotovitelem, vč. stromů do D=100mm, vč.odvozu a kompletní likvidace odpadu např. spálením, vč.  likvidace popelu či štěpky, plocha křovin odhadem 
V případě potřeby v době realizace, na přímý příkaz TDI nebo investora.</t>
  </si>
  <si>
    <t>60*1,2=72,000 [A]</t>
  </si>
  <si>
    <t>odstranění křovin a stromů do průměru 100 mm  
doprava dřevin na předepsanou vzdálenost  
spálení na hromadách nebo štěpkování</t>
  </si>
  <si>
    <t>113438</t>
  </si>
  <si>
    <t>ODSTRAN KRYTU ZPEVNĚNÝCH PLOCH S ASFALT POJIVEM VČET PODKLADU, ODVOZ DO 20KM</t>
  </si>
  <si>
    <t>Vybourání napojení, odstranění uvoleněného asfaltbet.pojiva, vč. odvozu a uložení  na skládku určenou zhotovitelem, poplatek za skládku v položce 014122.1 
místa napojení, hrany vozovky v místech napojení.</t>
  </si>
  <si>
    <t>sjezdy, připojeni: (7)*0,2*0,1=0,140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</si>
  <si>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</si>
  <si>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123838</t>
  </si>
  <si>
    <t>ODKOP PRO SPOD STAVBU SILNIC A ŽELEZNIC TŘ. II, ODVOZ DO 20KM</t>
  </si>
  <si>
    <t>odkopání pro konstrukci vozovky a nezpevněné krajnice, odvoz na skládku zhotovitele, vč. odvozu a uložení  na skládku určenou zhotovitelem, poplatek za skládku v položce v pol.014101.</t>
  </si>
  <si>
    <t>konstrukce vozovky: (128,03)*4*0,39=199,727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</si>
  <si>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eventuelně nutné druhotné rozpojení odstřelené horniny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</si>
  <si>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7</t>
  </si>
  <si>
    <t>12910</t>
  </si>
  <si>
    <t>ČIŠTĚNÍ VOZOVEK OD NÁNOSU</t>
  </si>
  <si>
    <t>Položka obsahuje přečištění vozovky před provedením spojovacího postřiku, vč. odvozu a uložení na skládku určenou zhotovitelem, poplatek za skládku v položce 014101.1.</t>
  </si>
  <si>
    <t>změřeno: (128,03+10)*3,5*0,015=7,247 [A]</t>
  </si>
  <si>
    <t>- vodorovná a svislá doprava, přemístění, přeložení, manipulace s výkopkem a uložení na skládku (bez poplatku)</t>
  </si>
  <si>
    <t>8</t>
  </si>
  <si>
    <t>12920</t>
  </si>
  <si>
    <t>ČIŠTĚNÍ KRAJNIC OD NÁNOSU</t>
  </si>
  <si>
    <t>Stržení krajnice dle úseku opravy v tl.0,1 m- nezp.krajnice + odvoz na skládku, šíře krajnice 0,25-0.50m 
Seříznutí, stržení krajnic a příprava krajnice před realizací pokládky nového materiálu do tl. 100 mm, vč. odvozu a uložení na skládku určenou zhotovitelem, poplatek za skládku v položce 014101.1.</t>
  </si>
  <si>
    <t>krajnice:(128,03+20)*2*0.5*0,1=14,803 [A]</t>
  </si>
  <si>
    <t>12932</t>
  </si>
  <si>
    <t>ČIŠTĚNÍ PŘÍKOPŮ OD NÁNOSU DO 0,5M3/M</t>
  </si>
  <si>
    <t>M</t>
  </si>
  <si>
    <t>vytvarování jednostranného otevřeného příkopu pro vyústění liniového žlabu</t>
  </si>
  <si>
    <t>20=20,000 [A]</t>
  </si>
  <si>
    <t>Součástí položky je vodorovná a svislá doprava, přemístění, přeložení, manipulace s materiálem a uložení na skládku. 
 Nezahrnuje poplatek za skládku, který se vykazuje v položce 0141** (s výjimkou malého množství  materiálu, kde je možné poplatek zahrnout do jednotkové ceny položky – tento fakt musí být uveden v doplňujícím textu k položce)</t>
  </si>
  <si>
    <t>132738</t>
  </si>
  <si>
    <t>HLOUBENÍ RÝH ŠÍŘ DO 2M PAŽ I NEPAŽ TŘ. I, ODVOZ DO 20KM</t>
  </si>
  <si>
    <t>Vč.odvozu a uložení na skládku určenou zhotovitelem, poplatek za skládku uveden v položce č. 014101.2; vč. příp. příložného a rozpěrného pažení v stísněném prostoru a čerpání, dle tech specifikace položky.</t>
  </si>
  <si>
    <t>6,5*0,5*0,6=1,950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</si>
  <si>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</si>
  <si>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11</t>
  </si>
  <si>
    <t>17120</t>
  </si>
  <si>
    <t>ULOŽENÍ SYPANINY DO NÁSYPŮ A NA SKLÁDKY BEZ ZHUTNĚNÍ</t>
  </si>
  <si>
    <t>Uložení materiálu na skládku zhotovitele.</t>
  </si>
  <si>
    <t>32,050=32,050 [A] 
201,677=201,677 [B] 
0,252=0,252 [C] 
Celkem: A+B+C=233,979 [D]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</si>
  <si>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</si>
  <si>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12</t>
  </si>
  <si>
    <t>18110</t>
  </si>
  <si>
    <t>ÚPRAVA PLÁNĚ SE ZHUTNĚNÍM V HORNINĚ TŘ. I</t>
  </si>
  <si>
    <t>Obnova a úprava zemní pláně při obnově podkladních konstrukčních vrstev</t>
  </si>
  <si>
    <t>vozovka:(128,03+20)*4=592,120 [A]</t>
  </si>
  <si>
    <t>položka zahrnuje úpravu pláně včetně vyrovnání výškových rozdílů. Míru zhutnění určuje projekt /min.45 Mpa/.</t>
  </si>
  <si>
    <t>13</t>
  </si>
  <si>
    <t>18210</t>
  </si>
  <si>
    <t>ÚPRAVA POVRCHŮ SROVNÁNÍM ÚZEMÍ</t>
  </si>
  <si>
    <t>úprava území, svahování, napojení na sousedící plochy</t>
  </si>
  <si>
    <t>128,03*4*0,25=128,030 [A]</t>
  </si>
  <si>
    <t>položka zahrnuje srovnání výškových rozdílů terénu</t>
  </si>
  <si>
    <t>14</t>
  </si>
  <si>
    <t>18231</t>
  </si>
  <si>
    <t>ROZPROSTŘENÍ ORNICE V ROVINĚ V TL DO 0,10M</t>
  </si>
  <si>
    <t>Ohumusování tl.0,10m  
Svahy tělesa komunikace, pro obnovu dotčených travnatých ploch</t>
  </si>
  <si>
    <t>obnova dotčených ploch při zemních pracích:(128,03+10)*5=690,150 [A]</t>
  </si>
  <si>
    <t>položka zahrnuje: 
nutné přemístění ornice z dočasných skládek vzdálených do 50m 
rozprostření ornice v předepsané tloušťce v rovině a ve svahu do 1:5</t>
  </si>
  <si>
    <t>15</t>
  </si>
  <si>
    <t>18241</t>
  </si>
  <si>
    <t>ZALOŽENÍ TRÁVNÍKU RUČNÍM VÝSEVEM</t>
  </si>
  <si>
    <t>Ohumusování tl.0,10m</t>
  </si>
  <si>
    <t>Zahrnuje dodání předepsané travní směsi, její výsev na ornici, zalévání, první pokosení, to vše  
bez ohledu na sklon terénu</t>
  </si>
  <si>
    <t>Vodorovné konstrukce</t>
  </si>
  <si>
    <t>16</t>
  </si>
  <si>
    <t>451314</t>
  </si>
  <si>
    <t>PODKLADNÍ A VÝPLŇOVÉ VRSTVY Z PROSTÉHO BETONU C25/30</t>
  </si>
  <si>
    <t>Podklad pro odvodňovací liniový žlab vč. obetonování</t>
  </si>
  <si>
    <t>6,5*0.6*0.25=0,975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</si>
  <si>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</si>
  <si>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17</t>
  </si>
  <si>
    <t>465512</t>
  </si>
  <si>
    <t>DLAŽBY Z LOMOVÉHO KAMENE NA MC</t>
  </si>
  <si>
    <t>úprava výtoku z liniového žlabu do stávajícího příkopu a zpevnění dna a svahů příkopu, lomový kámen do bet. C20/25nXF3</t>
  </si>
  <si>
    <t>3*5*0,45=6,750 [A]</t>
  </si>
  <si>
    <t>položka zahrnuje: 
- nutné zemní práce (svahování, úpravu pláně a pod.) 
- zřízení spojovací vrstvy 
- zřízení lože dlažby z cementové malty předepsané kvality a předepsané tloušťky 
- dodávku a položení dlažby z lomového kamene do předepsaného tvaru 
- spárování, těsnění, tmelení a vyplnění spar MC případně s vyklínováním 
- úprava povrchu pro odvedení srážkové vody 
- nezahrnuje podklad pod dlažbu, vykazuje se samostatně položkami SD 45</t>
  </si>
  <si>
    <t>18</t>
  </si>
  <si>
    <t>56330</t>
  </si>
  <si>
    <t>VOZOVKOVÉ VRSTVY ZE ŠTĚRKODRTI</t>
  </si>
  <si>
    <t>ŠD FR.32/63 (ČSN EN 13285, ČSN 736126-1) konstrukce vozovky.</t>
  </si>
  <si>
    <t>128,03*4*0,15=76,818 [A]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</si>
  <si>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</si>
  <si>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19</t>
  </si>
  <si>
    <t>ŠD FR.0/32 (ČSN EN 13285, ČSN 736126-1) konstrukce vozovky.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</si>
  <si>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</si>
  <si>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20</t>
  </si>
  <si>
    <t>56960</t>
  </si>
  <si>
    <t>ZPEVNĚNÍ KRAJNIC Z RECYKLOVANÉHO MATERIÁLU</t>
  </si>
  <si>
    <t>Nezp.krajnice tl.0,10m  
asfaltová směs znovuzískaná odfrézováním asfaltových vrstev nebo drcením desek vybouraných z asfaltových vozovek nebo velkých kusů asfaltové směsi a asfaltové směsi z neshodné nebo nadbytečné výroby vyhovující vyhl.130/2019 pro použití.</t>
  </si>
  <si>
    <t>128,03*0,35*2*0,1=8,962 [A] 
10*0,5*2*0,1=1,000 [B] 
Celkem: A+B=9,962 [C]</t>
  </si>
  <si>
    <t>- dodání recyklátu v požadované kvalitě  
- očištění podkladu  
- uložení recyklátu dle předepsaného technologického předpisu, zhutnění vrstvy v předepsané tloušťce  
- zřízení vrstvy bez rozlišení šířky, pokládání vrstvy po etapách, včetně pracovních spar a spojů  
- úpravu napojení, ukončení   
- nezahrnuje postřiky, nátěry</t>
  </si>
  <si>
    <t>21</t>
  </si>
  <si>
    <t>572213</t>
  </si>
  <si>
    <t>SPOJOVACÍ POSTŘIK Z EMULZE DO 0,5KG/M2</t>
  </si>
  <si>
    <t>SPOJOVACÍ POSTŘIK EMULZNÍ PS-C 0,50 KG/M2 (ČSN EN 13808, ČSN 73 6129), TP 259)</t>
  </si>
  <si>
    <t>128,03*3*2=768,180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</si>
  <si>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</si>
  <si>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22</t>
  </si>
  <si>
    <t>574A04</t>
  </si>
  <si>
    <t>ASFALTOVÝ BETON PRO OBRUSNÉ VRSTVY ACO 11+, 11S</t>
  </si>
  <si>
    <t>ASFALTOVÝ BETON PRO ORUSNOU VRSTVU ACO 11+ (ČSN EN 13108-1, ČSN 736121)</t>
  </si>
  <si>
    <t>128,03*3*0,04=15,364 [A]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</si>
  <si>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</si>
  <si>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23</t>
  </si>
  <si>
    <t>574C06</t>
  </si>
  <si>
    <t>ASFALTOVÝ BETON PRO LOŽNÍ VRSTVY ACL 16+, 16S</t>
  </si>
  <si>
    <t>ASFALTOVÝ BETON PRO LOŽNÍ VRSTVU ACL 16+ (ČSN EN 13108-1, ČSN 736121)</t>
  </si>
  <si>
    <t>128,03*3*0,05=19,205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</si>
  <si>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</si>
  <si>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24</t>
  </si>
  <si>
    <t>58910</t>
  </si>
  <si>
    <t>VÝPLŇ SPAR ASFALTEM</t>
  </si>
  <si>
    <t>Napojení na ZÚ</t>
  </si>
  <si>
    <t>7=7,000 [A] 
6,5*2=13,000 [B] 
Celkem: A+B=20,000 [C]</t>
  </si>
  <si>
    <t>položka zahrnuje:  
- dodávku předepsaného materiálu  
- vyčištění a výplň spar tímto materiálem</t>
  </si>
  <si>
    <t>Potrubí</t>
  </si>
  <si>
    <t>25</t>
  </si>
  <si>
    <t>89921</t>
  </si>
  <si>
    <t>VÝŠKOVÁ ÚPRAVA POKLOPŮ</t>
  </si>
  <si>
    <t>KUS</t>
  </si>
  <si>
    <t>na příkaz TDI</t>
  </si>
  <si>
    <t>- položka výškové úpravy zahrnuje všechny nutné práce a materiály pro zvýšení nebo snížení zařízení (včetně nutné úpravy stávajícího povrchu vozovky nebo chodníku).</t>
  </si>
  <si>
    <t>26</t>
  </si>
  <si>
    <t>89923</t>
  </si>
  <si>
    <t>VÝŠKOVÁ ÚPRAVA KRYCÍCH HRNCŮ</t>
  </si>
  <si>
    <t>Ostatní konstrukce a práce</t>
  </si>
  <si>
    <t>27</t>
  </si>
  <si>
    <t>91228</t>
  </si>
  <si>
    <t>SMĚROVÉ SLOUPKY Z PLAST HMOT VČETNĚ ODRAZNÉHO PÁSKU</t>
  </si>
  <si>
    <t>Přesný rozsah umístění směrových sloupků bude dle TP 58 a určen přímo na stavbě objenatelem nebo TDI, 
označní vjezdů a míst ležících mimo komunikaci 
PVC směrové sloupky Z11a,b,e,f:cca 4 ks 
PVC směrové sloupky Z11g:cca 10 ks</t>
  </si>
  <si>
    <t>14=14,000 [A]</t>
  </si>
  <si>
    <t>položka zahrnuje:  
- dodání a osazení sloupku včetně nutných zemních prací  
- vnitrostaveništní a mimostaveništní doprava  
- odrazky plastové nebo z retroreflexní fólie</t>
  </si>
  <si>
    <t>28</t>
  </si>
  <si>
    <t>919112</t>
  </si>
  <si>
    <t>ŘEZÁNÍ ASFALTOVÉHO KRYTU VOZOVEK TL DO 100MM</t>
  </si>
  <si>
    <t>Napojení na ZÚ vč. likvidace vzniklého odpadu zhotovitelem.</t>
  </si>
  <si>
    <t>7=7,000 [A]</t>
  </si>
  <si>
    <t>položka zahrnuje řezání vozovkové vrstvy v předepsané tloušťce, včetně spotřeby vody</t>
  </si>
  <si>
    <t>29</t>
  </si>
  <si>
    <t>93543</t>
  </si>
  <si>
    <t>ŽLABY Z DÍLCŮ Z POLYMERBETONU SVĚTLÉ ŠÍŘKY DO 200MM VČETNĚ MŘÍŽÍ</t>
  </si>
  <si>
    <t>liniové monolitické polymerbetonové žlaby bezroštový systém, napojení do příkopu se zpevněným dnem a stěnami, umístění žlabu na ZÚ staničení komunikace</t>
  </si>
  <si>
    <t>6,5=6,500 [A]</t>
  </si>
  <si>
    <t>položka zahrnuje: 
-dodávku a uložení dílců žlabu z předepsaného materiálu předepsaných rozměrů včetně mříže 
- spárování, úpravy vtoku a výtoku 
- nezahrnuje nutné zemní práce, předepsané lože, obetonování 
- měří se v metrech běžných délky osy žlabu, odečítají se čistící kusy a vpustě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</si>
</sst>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0" fillId="2" borderId="6" xfId="0" applyFill="1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/>
      <c s="1"/>
      <c s="1"/>
      <c s="1"/>
    </row>
    <row r="2" spans="1:5" ht="12.75" customHeight="1">
      <c r="A2" s="1"/>
      <c s="2" t="s">
        <v>0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1</v>
      </c>
      <c s="1"/>
      <c s="1"/>
      <c s="1"/>
    </row>
    <row r="5" spans="1:5" ht="12.75" customHeight="1">
      <c r="A5" s="1"/>
      <c s="1" t="s">
        <v>2</v>
      </c>
      <c s="1"/>
      <c s="1"/>
      <c s="1"/>
    </row>
    <row r="6" spans="1:5" ht="12.75" customHeight="1">
      <c r="A6" s="1"/>
      <c s="4" t="s">
        <v>3</v>
      </c>
      <c s="7">
        <f>SUM(C10:C11)</f>
      </c>
      <c s="1"/>
      <c s="1"/>
    </row>
    <row r="7" spans="1:5" ht="12.75" customHeight="1">
      <c r="A7" s="1"/>
      <c s="4" t="s">
        <v>4</v>
      </c>
      <c s="7">
        <f>SUM(E10:E11)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5</v>
      </c>
      <c s="5" t="s">
        <v>6</v>
      </c>
      <c s="5" t="s">
        <v>7</v>
      </c>
      <c s="5" t="s">
        <v>8</v>
      </c>
      <c s="5" t="s">
        <v>9</v>
      </c>
    </row>
    <row r="10" spans="1:5" ht="12.75" customHeight="1">
      <c r="A10" s="19" t="s">
        <v>25</v>
      </c>
      <c s="19" t="s">
        <v>26</v>
      </c>
      <c s="20">
        <f>'01_SO 000'!I3</f>
      </c>
      <c s="20">
        <f>'01_SO 000'!O2</f>
      </c>
      <c s="20">
        <f>C10+D10</f>
      </c>
    </row>
    <row r="11" spans="1:5" ht="12.75" customHeight="1">
      <c r="A11" s="19" t="s">
        <v>69</v>
      </c>
      <c s="19" t="s">
        <v>70</v>
      </c>
      <c s="20">
        <f>'01_SO 001'!I3</f>
      </c>
      <c s="20">
        <f>'01_SO 001'!O2</f>
      </c>
      <c s="20">
        <f>C11+D11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23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0+O9</f>
      </c>
      <c t="s">
        <v>23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25</v>
      </c>
      <c s="38">
        <f>0+I9</f>
      </c>
      <c r="O3" t="s">
        <v>22</v>
      </c>
      <c t="s">
        <v>24</v>
      </c>
    </row>
    <row r="4" spans="1:16" ht="15" customHeight="1">
      <c r="A4" t="s">
        <v>16</v>
      </c>
      <c s="12" t="s">
        <v>17</v>
      </c>
      <c s="13" t="s">
        <v>18</v>
      </c>
      <c s="1"/>
      <c s="14" t="s">
        <v>19</v>
      </c>
      <c s="1"/>
      <c s="1"/>
      <c s="11"/>
      <c s="11"/>
      <c r="O4" t="s">
        <v>22</v>
      </c>
      <c t="s">
        <v>24</v>
      </c>
    </row>
    <row r="5" spans="1:16" ht="12.75" customHeight="1">
      <c r="A5" t="s">
        <v>20</v>
      </c>
      <c s="16" t="s">
        <v>21</v>
      </c>
      <c s="17" t="s">
        <v>25</v>
      </c>
      <c s="6"/>
      <c s="18" t="s">
        <v>26</v>
      </c>
      <c s="6"/>
      <c s="6"/>
      <c s="6"/>
      <c s="6"/>
      <c r="O5" t="s">
        <v>22</v>
      </c>
      <c t="s">
        <v>24</v>
      </c>
    </row>
    <row r="6" spans="1:9" ht="12.75" customHeight="1">
      <c r="A6" s="15" t="s">
        <v>27</v>
      </c>
      <c s="15" t="s">
        <v>29</v>
      </c>
      <c s="15" t="s">
        <v>31</v>
      </c>
      <c s="15" t="s">
        <v>32</v>
      </c>
      <c s="15" t="s">
        <v>33</v>
      </c>
      <c s="15" t="s">
        <v>35</v>
      </c>
      <c s="15" t="s">
        <v>37</v>
      </c>
      <c s="15" t="s">
        <v>39</v>
      </c>
      <c s="15"/>
    </row>
    <row r="7" spans="1:9" ht="12.75" customHeight="1">
      <c r="A7" s="15"/>
      <c s="15"/>
      <c s="15"/>
      <c s="15"/>
      <c s="15"/>
      <c s="15"/>
      <c s="15"/>
      <c s="15" t="s">
        <v>40</v>
      </c>
      <c s="15" t="s">
        <v>42</v>
      </c>
    </row>
    <row r="8" spans="1:9" ht="12.75" customHeight="1">
      <c r="A8" s="15" t="s">
        <v>28</v>
      </c>
      <c s="15" t="s">
        <v>30</v>
      </c>
      <c s="15" t="s">
        <v>24</v>
      </c>
      <c s="15" t="s">
        <v>23</v>
      </c>
      <c s="15" t="s">
        <v>34</v>
      </c>
      <c s="15" t="s">
        <v>36</v>
      </c>
      <c s="15" t="s">
        <v>38</v>
      </c>
      <c s="15" t="s">
        <v>41</v>
      </c>
      <c s="15" t="s">
        <v>43</v>
      </c>
    </row>
    <row r="9" spans="1:18" ht="12.75" customHeight="1">
      <c r="A9" s="25" t="s">
        <v>44</v>
      </c>
      <c s="25"/>
      <c s="26" t="s">
        <v>28</v>
      </c>
      <c s="25"/>
      <c s="27" t="s">
        <v>45</v>
      </c>
      <c s="25"/>
      <c s="25"/>
      <c s="25"/>
      <c s="28">
        <f>0+Q9</f>
      </c>
      <c r="O9">
        <f>0+R9</f>
      </c>
      <c r="Q9">
        <f>0+I10+I14+I18+I22</f>
      </c>
      <c>
        <f>0+O10+O14+O18+O22</f>
      </c>
    </row>
    <row r="10" spans="1:16" ht="12.75">
      <c r="A10" s="24" t="s">
        <v>46</v>
      </c>
      <c s="29" t="s">
        <v>30</v>
      </c>
      <c s="29" t="s">
        <v>47</v>
      </c>
      <c s="24" t="s">
        <v>48</v>
      </c>
      <c s="30" t="s">
        <v>49</v>
      </c>
      <c s="31" t="s">
        <v>50</v>
      </c>
      <c s="32">
        <v>1</v>
      </c>
      <c s="33">
        <v>0</v>
      </c>
      <c s="33">
        <f>ROUND(ROUND(H10,2)*ROUND(G10,3),2)</f>
      </c>
      <c r="O10">
        <f>(I10*21)/100</f>
      </c>
      <c t="s">
        <v>28</v>
      </c>
    </row>
    <row r="11" spans="1:5" ht="89.25">
      <c r="A11" s="34" t="s">
        <v>51</v>
      </c>
      <c r="E11" s="35" t="s">
        <v>52</v>
      </c>
    </row>
    <row r="12" spans="1:5" ht="12.75">
      <c r="A12" s="36" t="s">
        <v>53</v>
      </c>
      <c r="E12" s="37" t="s">
        <v>54</v>
      </c>
    </row>
    <row r="13" spans="1:5" ht="12.75">
      <c r="A13" t="s">
        <v>55</v>
      </c>
      <c r="E13" s="35" t="s">
        <v>56</v>
      </c>
    </row>
    <row r="14" spans="1:16" ht="12.75">
      <c r="A14" s="24" t="s">
        <v>46</v>
      </c>
      <c s="29" t="s">
        <v>24</v>
      </c>
      <c s="29" t="s">
        <v>57</v>
      </c>
      <c s="24" t="s">
        <v>48</v>
      </c>
      <c s="30" t="s">
        <v>58</v>
      </c>
      <c s="31" t="s">
        <v>50</v>
      </c>
      <c s="32">
        <v>1</v>
      </c>
      <c s="33">
        <v>0</v>
      </c>
      <c s="33">
        <f>ROUND(ROUND(H14,2)*ROUND(G14,3),2)</f>
      </c>
      <c r="O14">
        <f>(I14*21)/100</f>
      </c>
      <c t="s">
        <v>28</v>
      </c>
    </row>
    <row r="15" spans="1:5" ht="38.25">
      <c r="A15" s="34" t="s">
        <v>51</v>
      </c>
      <c r="E15" s="35" t="s">
        <v>59</v>
      </c>
    </row>
    <row r="16" spans="1:5" ht="12.75">
      <c r="A16" s="36" t="s">
        <v>53</v>
      </c>
      <c r="E16" s="37" t="s">
        <v>54</v>
      </c>
    </row>
    <row r="17" spans="1:5" ht="51">
      <c r="A17" t="s">
        <v>55</v>
      </c>
      <c r="E17" s="35" t="s">
        <v>60</v>
      </c>
    </row>
    <row r="18" spans="1:16" ht="12.75">
      <c r="A18" s="24" t="s">
        <v>46</v>
      </c>
      <c s="29" t="s">
        <v>23</v>
      </c>
      <c s="29" t="s">
        <v>61</v>
      </c>
      <c s="24" t="s">
        <v>48</v>
      </c>
      <c s="30" t="s">
        <v>62</v>
      </c>
      <c s="31" t="s">
        <v>50</v>
      </c>
      <c s="32">
        <v>1</v>
      </c>
      <c s="33">
        <v>0</v>
      </c>
      <c s="33">
        <f>ROUND(ROUND(H18,2)*ROUND(G18,3),2)</f>
      </c>
      <c r="O18">
        <f>(I18*21)/100</f>
      </c>
      <c t="s">
        <v>28</v>
      </c>
    </row>
    <row r="19" spans="1:5" ht="178.5">
      <c r="A19" s="34" t="s">
        <v>51</v>
      </c>
      <c r="E19" s="35" t="s">
        <v>63</v>
      </c>
    </row>
    <row r="20" spans="1:5" ht="12.75">
      <c r="A20" s="36" t="s">
        <v>53</v>
      </c>
      <c r="E20" s="37" t="s">
        <v>54</v>
      </c>
    </row>
    <row r="21" spans="1:5" ht="25.5">
      <c r="A21" t="s">
        <v>55</v>
      </c>
      <c r="E21" s="35" t="s">
        <v>64</v>
      </c>
    </row>
    <row r="22" spans="1:16" ht="12.75">
      <c r="A22" s="24" t="s">
        <v>46</v>
      </c>
      <c s="29" t="s">
        <v>34</v>
      </c>
      <c s="29" t="s">
        <v>65</v>
      </c>
      <c s="24" t="s">
        <v>48</v>
      </c>
      <c s="30" t="s">
        <v>66</v>
      </c>
      <c s="31" t="s">
        <v>50</v>
      </c>
      <c s="32">
        <v>1</v>
      </c>
      <c s="33">
        <v>0</v>
      </c>
      <c s="33">
        <f>ROUND(ROUND(H22,2)*ROUND(G22,3),2)</f>
      </c>
      <c r="O22">
        <f>(I22*21)/100</f>
      </c>
      <c t="s">
        <v>28</v>
      </c>
    </row>
    <row r="23" spans="1:5" ht="38.25">
      <c r="A23" s="34" t="s">
        <v>51</v>
      </c>
      <c r="E23" s="35" t="s">
        <v>67</v>
      </c>
    </row>
    <row r="24" spans="1:5" ht="12.75">
      <c r="A24" s="36" t="s">
        <v>53</v>
      </c>
      <c r="E24" s="37" t="s">
        <v>54</v>
      </c>
    </row>
    <row r="25" spans="1:5" ht="12.75">
      <c r="A25" t="s">
        <v>55</v>
      </c>
      <c r="E25" s="35" t="s">
        <v>68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0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23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0+O9+O22+O71+O80+O109+O118</f>
      </c>
      <c t="s">
        <v>23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69</v>
      </c>
      <c s="38">
        <f>0+I9+I22+I71+I80+I109+I118</f>
      </c>
      <c r="O3" t="s">
        <v>22</v>
      </c>
      <c t="s">
        <v>24</v>
      </c>
    </row>
    <row r="4" spans="1:16" ht="15" customHeight="1">
      <c r="A4" t="s">
        <v>16</v>
      </c>
      <c s="12" t="s">
        <v>17</v>
      </c>
      <c s="13" t="s">
        <v>18</v>
      </c>
      <c s="1"/>
      <c s="14" t="s">
        <v>19</v>
      </c>
      <c s="1"/>
      <c s="1"/>
      <c s="11"/>
      <c s="11"/>
      <c r="O4" t="s">
        <v>22</v>
      </c>
      <c t="s">
        <v>24</v>
      </c>
    </row>
    <row r="5" spans="1:16" ht="12.75" customHeight="1">
      <c r="A5" t="s">
        <v>20</v>
      </c>
      <c s="16" t="s">
        <v>21</v>
      </c>
      <c s="17" t="s">
        <v>69</v>
      </c>
      <c s="6"/>
      <c s="18" t="s">
        <v>70</v>
      </c>
      <c s="6"/>
      <c s="6"/>
      <c s="6"/>
      <c s="6"/>
      <c r="O5" t="s">
        <v>22</v>
      </c>
      <c t="s">
        <v>24</v>
      </c>
    </row>
    <row r="6" spans="1:9" ht="12.75" customHeight="1">
      <c r="A6" s="15" t="s">
        <v>27</v>
      </c>
      <c s="15" t="s">
        <v>29</v>
      </c>
      <c s="15" t="s">
        <v>31</v>
      </c>
      <c s="15" t="s">
        <v>32</v>
      </c>
      <c s="15" t="s">
        <v>33</v>
      </c>
      <c s="15" t="s">
        <v>35</v>
      </c>
      <c s="15" t="s">
        <v>37</v>
      </c>
      <c s="15" t="s">
        <v>39</v>
      </c>
      <c s="15"/>
    </row>
    <row r="7" spans="1:9" ht="12.75" customHeight="1">
      <c r="A7" s="15"/>
      <c s="15"/>
      <c s="15"/>
      <c s="15"/>
      <c s="15"/>
      <c s="15"/>
      <c s="15"/>
      <c s="15" t="s">
        <v>40</v>
      </c>
      <c s="15" t="s">
        <v>42</v>
      </c>
    </row>
    <row r="8" spans="1:9" ht="12.75" customHeight="1">
      <c r="A8" s="15" t="s">
        <v>28</v>
      </c>
      <c s="15" t="s">
        <v>30</v>
      </c>
      <c s="15" t="s">
        <v>24</v>
      </c>
      <c s="15" t="s">
        <v>23</v>
      </c>
      <c s="15" t="s">
        <v>34</v>
      </c>
      <c s="15" t="s">
        <v>36</v>
      </c>
      <c s="15" t="s">
        <v>38</v>
      </c>
      <c s="15" t="s">
        <v>41</v>
      </c>
      <c s="15" t="s">
        <v>43</v>
      </c>
    </row>
    <row r="9" spans="1:18" ht="12.75" customHeight="1">
      <c r="A9" s="25" t="s">
        <v>44</v>
      </c>
      <c s="25"/>
      <c s="26" t="s">
        <v>28</v>
      </c>
      <c s="25"/>
      <c s="27" t="s">
        <v>45</v>
      </c>
      <c s="25"/>
      <c s="25"/>
      <c s="25"/>
      <c s="28">
        <f>0+Q9</f>
      </c>
      <c r="O9">
        <f>0+R9</f>
      </c>
      <c r="Q9">
        <f>0+I10+I14+I18</f>
      </c>
      <c>
        <f>0+O10+O14+O18</f>
      </c>
    </row>
    <row r="10" spans="1:16" ht="12.75">
      <c r="A10" s="24" t="s">
        <v>46</v>
      </c>
      <c s="29" t="s">
        <v>30</v>
      </c>
      <c s="29" t="s">
        <v>71</v>
      </c>
      <c s="24" t="s">
        <v>30</v>
      </c>
      <c s="30" t="s">
        <v>72</v>
      </c>
      <c s="31" t="s">
        <v>73</v>
      </c>
      <c s="32">
        <v>32.05</v>
      </c>
      <c s="33">
        <v>0</v>
      </c>
      <c s="33">
        <f>ROUND(ROUND(H10,2)*ROUND(G10,3),2)</f>
      </c>
      <c r="O10">
        <f>(I10*21)/100</f>
      </c>
      <c t="s">
        <v>28</v>
      </c>
    </row>
    <row r="11" spans="1:5" ht="63.75">
      <c r="A11" s="34" t="s">
        <v>51</v>
      </c>
      <c r="E11" s="35" t="s">
        <v>74</v>
      </c>
    </row>
    <row r="12" spans="1:5" ht="51">
      <c r="A12" s="36" t="s">
        <v>53</v>
      </c>
      <c r="E12" s="37" t="s">
        <v>75</v>
      </c>
    </row>
    <row r="13" spans="1:5" ht="25.5">
      <c r="A13" t="s">
        <v>55</v>
      </c>
      <c r="E13" s="35" t="s">
        <v>76</v>
      </c>
    </row>
    <row r="14" spans="1:16" ht="12.75">
      <c r="A14" s="24" t="s">
        <v>46</v>
      </c>
      <c s="29" t="s">
        <v>24</v>
      </c>
      <c s="29" t="s">
        <v>71</v>
      </c>
      <c s="24" t="s">
        <v>24</v>
      </c>
      <c s="30" t="s">
        <v>72</v>
      </c>
      <c s="31" t="s">
        <v>73</v>
      </c>
      <c s="32">
        <v>201.677</v>
      </c>
      <c s="33">
        <v>0</v>
      </c>
      <c s="33">
        <f>ROUND(ROUND(H14,2)*ROUND(G14,3),2)</f>
      </c>
      <c r="O14">
        <f>(I14*21)/100</f>
      </c>
      <c t="s">
        <v>28</v>
      </c>
    </row>
    <row r="15" spans="1:5" ht="63.75">
      <c r="A15" s="34" t="s">
        <v>51</v>
      </c>
      <c r="E15" s="35" t="s">
        <v>77</v>
      </c>
    </row>
    <row r="16" spans="1:5" ht="38.25">
      <c r="A16" s="36" t="s">
        <v>53</v>
      </c>
      <c r="E16" s="37" t="s">
        <v>78</v>
      </c>
    </row>
    <row r="17" spans="1:5" ht="25.5">
      <c r="A17" t="s">
        <v>55</v>
      </c>
      <c r="E17" s="35" t="s">
        <v>76</v>
      </c>
    </row>
    <row r="18" spans="1:16" ht="12.75">
      <c r="A18" s="24" t="s">
        <v>46</v>
      </c>
      <c s="29" t="s">
        <v>23</v>
      </c>
      <c s="29" t="s">
        <v>79</v>
      </c>
      <c s="24" t="s">
        <v>30</v>
      </c>
      <c s="30" t="s">
        <v>80</v>
      </c>
      <c s="31" t="s">
        <v>81</v>
      </c>
      <c s="32">
        <v>0.252</v>
      </c>
      <c s="33">
        <v>0</v>
      </c>
      <c s="33">
        <f>ROUND(ROUND(H18,2)*ROUND(G18,3),2)</f>
      </c>
      <c r="O18">
        <f>(I18*21)/100</f>
      </c>
      <c t="s">
        <v>28</v>
      </c>
    </row>
    <row r="19" spans="1:5" ht="51">
      <c r="A19" s="34" t="s">
        <v>51</v>
      </c>
      <c r="E19" s="35" t="s">
        <v>82</v>
      </c>
    </row>
    <row r="20" spans="1:5" ht="12.75">
      <c r="A20" s="36" t="s">
        <v>53</v>
      </c>
      <c r="E20" s="37" t="s">
        <v>83</v>
      </c>
    </row>
    <row r="21" spans="1:5" ht="25.5">
      <c r="A21" t="s">
        <v>55</v>
      </c>
      <c r="E21" s="35" t="s">
        <v>76</v>
      </c>
    </row>
    <row r="22" spans="1:18" ht="12.75" customHeight="1">
      <c r="A22" s="6" t="s">
        <v>44</v>
      </c>
      <c s="6"/>
      <c s="40" t="s">
        <v>30</v>
      </c>
      <c s="6"/>
      <c s="27" t="s">
        <v>84</v>
      </c>
      <c s="6"/>
      <c s="6"/>
      <c s="6"/>
      <c s="41">
        <f>0+Q22</f>
      </c>
      <c r="O22">
        <f>0+R22</f>
      </c>
      <c r="Q22">
        <f>0+I23+I27+I31+I35+I39+I43+I47+I51+I55+I59+I63+I67</f>
      </c>
      <c>
        <f>0+O23+O27+O31+O35+O39+O43+O47+O51+O55+O59+O63+O67</f>
      </c>
    </row>
    <row r="23" spans="1:16" ht="12.75">
      <c r="A23" s="24" t="s">
        <v>46</v>
      </c>
      <c s="29" t="s">
        <v>34</v>
      </c>
      <c s="29" t="s">
        <v>85</v>
      </c>
      <c s="24" t="s">
        <v>48</v>
      </c>
      <c s="30" t="s">
        <v>86</v>
      </c>
      <c s="31" t="s">
        <v>87</v>
      </c>
      <c s="32">
        <v>72</v>
      </c>
      <c s="33">
        <v>0</v>
      </c>
      <c s="33">
        <f>ROUND(ROUND(H23,2)*ROUND(G23,3),2)</f>
      </c>
      <c r="O23">
        <f>(I23*21)/100</f>
      </c>
      <c t="s">
        <v>28</v>
      </c>
    </row>
    <row r="24" spans="1:5" ht="51">
      <c r="A24" s="34" t="s">
        <v>51</v>
      </c>
      <c r="E24" s="35" t="s">
        <v>88</v>
      </c>
    </row>
    <row r="25" spans="1:5" ht="12.75">
      <c r="A25" s="36" t="s">
        <v>53</v>
      </c>
      <c r="E25" s="37" t="s">
        <v>89</v>
      </c>
    </row>
    <row r="26" spans="1:5" ht="38.25">
      <c r="A26" t="s">
        <v>55</v>
      </c>
      <c r="E26" s="35" t="s">
        <v>90</v>
      </c>
    </row>
    <row r="27" spans="1:16" ht="25.5">
      <c r="A27" s="24" t="s">
        <v>46</v>
      </c>
      <c s="29" t="s">
        <v>36</v>
      </c>
      <c s="29" t="s">
        <v>91</v>
      </c>
      <c s="24" t="s">
        <v>48</v>
      </c>
      <c s="30" t="s">
        <v>92</v>
      </c>
      <c s="31" t="s">
        <v>73</v>
      </c>
      <c s="32">
        <v>0.14</v>
      </c>
      <c s="33">
        <v>0</v>
      </c>
      <c s="33">
        <f>ROUND(ROUND(H27,2)*ROUND(G27,3),2)</f>
      </c>
      <c r="O27">
        <f>(I27*21)/100</f>
      </c>
      <c t="s">
        <v>28</v>
      </c>
    </row>
    <row r="28" spans="1:5" ht="38.25">
      <c r="A28" s="34" t="s">
        <v>51</v>
      </c>
      <c r="E28" s="35" t="s">
        <v>93</v>
      </c>
    </row>
    <row r="29" spans="1:5" ht="12.75">
      <c r="A29" s="36" t="s">
        <v>53</v>
      </c>
      <c r="E29" s="37" t="s">
        <v>94</v>
      </c>
    </row>
    <row r="30" spans="1:5" ht="63.75">
      <c r="A30" t="s">
        <v>55</v>
      </c>
      <c r="E30" s="35" t="s">
        <v>95</v>
      </c>
    </row>
    <row r="31" spans="1:16" ht="12.75">
      <c r="A31" s="24" t="s">
        <v>46</v>
      </c>
      <c s="29" t="s">
        <v>38</v>
      </c>
      <c s="29" t="s">
        <v>96</v>
      </c>
      <c s="24" t="s">
        <v>48</v>
      </c>
      <c s="30" t="s">
        <v>97</v>
      </c>
      <c s="31" t="s">
        <v>73</v>
      </c>
      <c s="32">
        <v>199.727</v>
      </c>
      <c s="33">
        <v>0</v>
      </c>
      <c s="33">
        <f>ROUND(ROUND(H31,2)*ROUND(G31,3),2)</f>
      </c>
      <c r="O31">
        <f>(I31*21)/100</f>
      </c>
      <c t="s">
        <v>28</v>
      </c>
    </row>
    <row r="32" spans="1:5" ht="38.25">
      <c r="A32" s="34" t="s">
        <v>51</v>
      </c>
      <c r="E32" s="35" t="s">
        <v>98</v>
      </c>
    </row>
    <row r="33" spans="1:5" ht="12.75">
      <c r="A33" s="36" t="s">
        <v>53</v>
      </c>
      <c r="E33" s="37" t="s">
        <v>99</v>
      </c>
    </row>
    <row r="34" spans="1:5" ht="369.75">
      <c r="A34" t="s">
        <v>55</v>
      </c>
      <c r="E34" s="35" t="s">
        <v>100</v>
      </c>
    </row>
    <row r="35" spans="1:16" ht="12.75">
      <c r="A35" s="24" t="s">
        <v>46</v>
      </c>
      <c s="29" t="s">
        <v>101</v>
      </c>
      <c s="29" t="s">
        <v>102</v>
      </c>
      <c s="24" t="s">
        <v>48</v>
      </c>
      <c s="30" t="s">
        <v>103</v>
      </c>
      <c s="31" t="s">
        <v>73</v>
      </c>
      <c s="32">
        <v>7.247</v>
      </c>
      <c s="33">
        <v>0</v>
      </c>
      <c s="33">
        <f>ROUND(ROUND(H35,2)*ROUND(G35,3),2)</f>
      </c>
      <c r="O35">
        <f>(I35*21)/100</f>
      </c>
      <c t="s">
        <v>28</v>
      </c>
    </row>
    <row r="36" spans="1:5" ht="38.25">
      <c r="A36" s="34" t="s">
        <v>51</v>
      </c>
      <c r="E36" s="35" t="s">
        <v>104</v>
      </c>
    </row>
    <row r="37" spans="1:5" ht="12.75">
      <c r="A37" s="36" t="s">
        <v>53</v>
      </c>
      <c r="E37" s="37" t="s">
        <v>105</v>
      </c>
    </row>
    <row r="38" spans="1:5" ht="25.5">
      <c r="A38" t="s">
        <v>55</v>
      </c>
      <c r="E38" s="35" t="s">
        <v>106</v>
      </c>
    </row>
    <row r="39" spans="1:16" ht="12.75">
      <c r="A39" s="24" t="s">
        <v>46</v>
      </c>
      <c s="29" t="s">
        <v>107</v>
      </c>
      <c s="29" t="s">
        <v>108</v>
      </c>
      <c s="24" t="s">
        <v>48</v>
      </c>
      <c s="30" t="s">
        <v>109</v>
      </c>
      <c s="31" t="s">
        <v>73</v>
      </c>
      <c s="32">
        <v>14.803</v>
      </c>
      <c s="33">
        <v>0</v>
      </c>
      <c s="33">
        <f>ROUND(ROUND(H39,2)*ROUND(G39,3),2)</f>
      </c>
      <c r="O39">
        <f>(I39*21)/100</f>
      </c>
      <c t="s">
        <v>28</v>
      </c>
    </row>
    <row r="40" spans="1:5" ht="63.75">
      <c r="A40" s="34" t="s">
        <v>51</v>
      </c>
      <c r="E40" s="35" t="s">
        <v>110</v>
      </c>
    </row>
    <row r="41" spans="1:5" ht="12.75">
      <c r="A41" s="36" t="s">
        <v>53</v>
      </c>
      <c r="E41" s="37" t="s">
        <v>111</v>
      </c>
    </row>
    <row r="42" spans="1:5" ht="25.5">
      <c r="A42" t="s">
        <v>55</v>
      </c>
      <c r="E42" s="35" t="s">
        <v>106</v>
      </c>
    </row>
    <row r="43" spans="1:16" ht="12.75">
      <c r="A43" s="24" t="s">
        <v>46</v>
      </c>
      <c s="29" t="s">
        <v>41</v>
      </c>
      <c s="29" t="s">
        <v>112</v>
      </c>
      <c s="24" t="s">
        <v>48</v>
      </c>
      <c s="30" t="s">
        <v>113</v>
      </c>
      <c s="31" t="s">
        <v>114</v>
      </c>
      <c s="32">
        <v>20</v>
      </c>
      <c s="33">
        <v>0</v>
      </c>
      <c s="33">
        <f>ROUND(ROUND(H43,2)*ROUND(G43,3),2)</f>
      </c>
      <c r="O43">
        <f>(I43*21)/100</f>
      </c>
      <c t="s">
        <v>28</v>
      </c>
    </row>
    <row r="44" spans="1:5" ht="12.75">
      <c r="A44" s="34" t="s">
        <v>51</v>
      </c>
      <c r="E44" s="35" t="s">
        <v>115</v>
      </c>
    </row>
    <row r="45" spans="1:5" ht="12.75">
      <c r="A45" s="36" t="s">
        <v>53</v>
      </c>
      <c r="E45" s="37" t="s">
        <v>116</v>
      </c>
    </row>
    <row r="46" spans="1:5" ht="63.75">
      <c r="A46" t="s">
        <v>55</v>
      </c>
      <c r="E46" s="35" t="s">
        <v>117</v>
      </c>
    </row>
    <row r="47" spans="1:16" ht="12.75">
      <c r="A47" s="24" t="s">
        <v>46</v>
      </c>
      <c s="29" t="s">
        <v>43</v>
      </c>
      <c s="29" t="s">
        <v>118</v>
      </c>
      <c s="24" t="s">
        <v>48</v>
      </c>
      <c s="30" t="s">
        <v>119</v>
      </c>
      <c s="31" t="s">
        <v>73</v>
      </c>
      <c s="32">
        <v>1.95</v>
      </c>
      <c s="33">
        <v>0</v>
      </c>
      <c s="33">
        <f>ROUND(ROUND(H47,2)*ROUND(G47,3),2)</f>
      </c>
      <c r="O47">
        <f>(I47*21)/100</f>
      </c>
      <c t="s">
        <v>28</v>
      </c>
    </row>
    <row r="48" spans="1:5" ht="38.25">
      <c r="A48" s="34" t="s">
        <v>51</v>
      </c>
      <c r="E48" s="35" t="s">
        <v>120</v>
      </c>
    </row>
    <row r="49" spans="1:5" ht="12.75">
      <c r="A49" s="36" t="s">
        <v>53</v>
      </c>
      <c r="E49" s="37" t="s">
        <v>121</v>
      </c>
    </row>
    <row r="50" spans="1:5" ht="318.75">
      <c r="A50" t="s">
        <v>55</v>
      </c>
      <c r="E50" s="35" t="s">
        <v>122</v>
      </c>
    </row>
    <row r="51" spans="1:16" ht="12.75">
      <c r="A51" s="24" t="s">
        <v>46</v>
      </c>
      <c s="29" t="s">
        <v>123</v>
      </c>
      <c s="29" t="s">
        <v>124</v>
      </c>
      <c s="24" t="s">
        <v>48</v>
      </c>
      <c s="30" t="s">
        <v>125</v>
      </c>
      <c s="31" t="s">
        <v>73</v>
      </c>
      <c s="32">
        <v>233.979</v>
      </c>
      <c s="33">
        <v>0</v>
      </c>
      <c s="33">
        <f>ROUND(ROUND(H51,2)*ROUND(G51,3),2)</f>
      </c>
      <c r="O51">
        <f>(I51*21)/100</f>
      </c>
      <c t="s">
        <v>28</v>
      </c>
    </row>
    <row r="52" spans="1:5" ht="12.75">
      <c r="A52" s="34" t="s">
        <v>51</v>
      </c>
      <c r="E52" s="35" t="s">
        <v>126</v>
      </c>
    </row>
    <row r="53" spans="1:5" ht="51">
      <c r="A53" s="36" t="s">
        <v>53</v>
      </c>
      <c r="E53" s="37" t="s">
        <v>127</v>
      </c>
    </row>
    <row r="54" spans="1:5" ht="191.25">
      <c r="A54" t="s">
        <v>55</v>
      </c>
      <c r="E54" s="35" t="s">
        <v>128</v>
      </c>
    </row>
    <row r="55" spans="1:16" ht="12.75">
      <c r="A55" s="24" t="s">
        <v>46</v>
      </c>
      <c s="29" t="s">
        <v>129</v>
      </c>
      <c s="29" t="s">
        <v>130</v>
      </c>
      <c s="24" t="s">
        <v>48</v>
      </c>
      <c s="30" t="s">
        <v>131</v>
      </c>
      <c s="31" t="s">
        <v>87</v>
      </c>
      <c s="32">
        <v>592.12</v>
      </c>
      <c s="33">
        <v>0</v>
      </c>
      <c s="33">
        <f>ROUND(ROUND(H55,2)*ROUND(G55,3),2)</f>
      </c>
      <c r="O55">
        <f>(I55*21)/100</f>
      </c>
      <c t="s">
        <v>28</v>
      </c>
    </row>
    <row r="56" spans="1:5" ht="12.75">
      <c r="A56" s="34" t="s">
        <v>51</v>
      </c>
      <c r="E56" s="35" t="s">
        <v>132</v>
      </c>
    </row>
    <row r="57" spans="1:5" ht="12.75">
      <c r="A57" s="36" t="s">
        <v>53</v>
      </c>
      <c r="E57" s="37" t="s">
        <v>133</v>
      </c>
    </row>
    <row r="58" spans="1:5" ht="25.5">
      <c r="A58" t="s">
        <v>55</v>
      </c>
      <c r="E58" s="35" t="s">
        <v>134</v>
      </c>
    </row>
    <row r="59" spans="1:16" ht="12.75">
      <c r="A59" s="24" t="s">
        <v>46</v>
      </c>
      <c s="29" t="s">
        <v>135</v>
      </c>
      <c s="29" t="s">
        <v>136</v>
      </c>
      <c s="24" t="s">
        <v>48</v>
      </c>
      <c s="30" t="s">
        <v>137</v>
      </c>
      <c s="31" t="s">
        <v>73</v>
      </c>
      <c s="32">
        <v>128.03</v>
      </c>
      <c s="33">
        <v>0</v>
      </c>
      <c s="33">
        <f>ROUND(ROUND(H59,2)*ROUND(G59,3),2)</f>
      </c>
      <c r="O59">
        <f>(I59*21)/100</f>
      </c>
      <c t="s">
        <v>28</v>
      </c>
    </row>
    <row r="60" spans="1:5" ht="12.75">
      <c r="A60" s="34" t="s">
        <v>51</v>
      </c>
      <c r="E60" s="35" t="s">
        <v>138</v>
      </c>
    </row>
    <row r="61" spans="1:5" ht="12.75">
      <c r="A61" s="36" t="s">
        <v>53</v>
      </c>
      <c r="E61" s="37" t="s">
        <v>139</v>
      </c>
    </row>
    <row r="62" spans="1:5" ht="12.75">
      <c r="A62" t="s">
        <v>55</v>
      </c>
      <c r="E62" s="35" t="s">
        <v>140</v>
      </c>
    </row>
    <row r="63" spans="1:16" ht="12.75">
      <c r="A63" s="24" t="s">
        <v>46</v>
      </c>
      <c s="29" t="s">
        <v>141</v>
      </c>
      <c s="29" t="s">
        <v>142</v>
      </c>
      <c s="24" t="s">
        <v>48</v>
      </c>
      <c s="30" t="s">
        <v>143</v>
      </c>
      <c s="31" t="s">
        <v>87</v>
      </c>
      <c s="32">
        <v>690.15</v>
      </c>
      <c s="33">
        <v>0</v>
      </c>
      <c s="33">
        <f>ROUND(ROUND(H63,2)*ROUND(G63,3),2)</f>
      </c>
      <c r="O63">
        <f>(I63*21)/100</f>
      </c>
      <c t="s">
        <v>28</v>
      </c>
    </row>
    <row r="64" spans="1:5" ht="25.5">
      <c r="A64" s="34" t="s">
        <v>51</v>
      </c>
      <c r="E64" s="35" t="s">
        <v>144</v>
      </c>
    </row>
    <row r="65" spans="1:5" ht="12.75">
      <c r="A65" s="36" t="s">
        <v>53</v>
      </c>
      <c r="E65" s="37" t="s">
        <v>145</v>
      </c>
    </row>
    <row r="66" spans="1:5" ht="38.25">
      <c r="A66" t="s">
        <v>55</v>
      </c>
      <c r="E66" s="35" t="s">
        <v>146</v>
      </c>
    </row>
    <row r="67" spans="1:16" ht="12.75">
      <c r="A67" s="24" t="s">
        <v>46</v>
      </c>
      <c s="29" t="s">
        <v>147</v>
      </c>
      <c s="29" t="s">
        <v>148</v>
      </c>
      <c s="24" t="s">
        <v>48</v>
      </c>
      <c s="30" t="s">
        <v>149</v>
      </c>
      <c s="31" t="s">
        <v>87</v>
      </c>
      <c s="32">
        <v>690.15</v>
      </c>
      <c s="33">
        <v>0</v>
      </c>
      <c s="33">
        <f>ROUND(ROUND(H67,2)*ROUND(G67,3),2)</f>
      </c>
      <c r="O67">
        <f>(I67*21)/100</f>
      </c>
      <c t="s">
        <v>28</v>
      </c>
    </row>
    <row r="68" spans="1:5" ht="12.75">
      <c r="A68" s="34" t="s">
        <v>51</v>
      </c>
      <c r="E68" s="35" t="s">
        <v>150</v>
      </c>
    </row>
    <row r="69" spans="1:5" ht="12.75">
      <c r="A69" s="36" t="s">
        <v>53</v>
      </c>
      <c r="E69" s="37" t="s">
        <v>145</v>
      </c>
    </row>
    <row r="70" spans="1:5" ht="38.25">
      <c r="A70" t="s">
        <v>55</v>
      </c>
      <c r="E70" s="35" t="s">
        <v>151</v>
      </c>
    </row>
    <row r="71" spans="1:18" ht="12.75" customHeight="1">
      <c r="A71" s="6" t="s">
        <v>44</v>
      </c>
      <c s="6"/>
      <c s="40" t="s">
        <v>34</v>
      </c>
      <c s="6"/>
      <c s="27" t="s">
        <v>152</v>
      </c>
      <c s="6"/>
      <c s="6"/>
      <c s="6"/>
      <c s="41">
        <f>0+Q71</f>
      </c>
      <c r="O71">
        <f>0+R71</f>
      </c>
      <c r="Q71">
        <f>0+I72+I76</f>
      </c>
      <c>
        <f>0+O72+O76</f>
      </c>
    </row>
    <row r="72" spans="1:16" ht="12.75">
      <c r="A72" s="24" t="s">
        <v>46</v>
      </c>
      <c s="29" t="s">
        <v>153</v>
      </c>
      <c s="29" t="s">
        <v>154</v>
      </c>
      <c s="24" t="s">
        <v>48</v>
      </c>
      <c s="30" t="s">
        <v>155</v>
      </c>
      <c s="31" t="s">
        <v>73</v>
      </c>
      <c s="32">
        <v>0.975</v>
      </c>
      <c s="33">
        <v>0</v>
      </c>
      <c s="33">
        <f>ROUND(ROUND(H72,2)*ROUND(G72,3),2)</f>
      </c>
      <c r="O72">
        <f>(I72*21)/100</f>
      </c>
      <c t="s">
        <v>28</v>
      </c>
    </row>
    <row r="73" spans="1:5" ht="12.75">
      <c r="A73" s="34" t="s">
        <v>51</v>
      </c>
      <c r="E73" s="35" t="s">
        <v>156</v>
      </c>
    </row>
    <row r="74" spans="1:5" ht="12.75">
      <c r="A74" s="36" t="s">
        <v>53</v>
      </c>
      <c r="E74" s="37" t="s">
        <v>157</v>
      </c>
    </row>
    <row r="75" spans="1:5" ht="369.75">
      <c r="A75" t="s">
        <v>55</v>
      </c>
      <c r="E75" s="35" t="s">
        <v>158</v>
      </c>
    </row>
    <row r="76" spans="1:16" ht="12.75">
      <c r="A76" s="24" t="s">
        <v>46</v>
      </c>
      <c s="29" t="s">
        <v>159</v>
      </c>
      <c s="29" t="s">
        <v>160</v>
      </c>
      <c s="24" t="s">
        <v>48</v>
      </c>
      <c s="30" t="s">
        <v>161</v>
      </c>
      <c s="31" t="s">
        <v>73</v>
      </c>
      <c s="32">
        <v>6.75</v>
      </c>
      <c s="33">
        <v>0</v>
      </c>
      <c s="33">
        <f>ROUND(ROUND(H76,2)*ROUND(G76,3),2)</f>
      </c>
      <c r="O76">
        <f>(I76*21)/100</f>
      </c>
      <c t="s">
        <v>28</v>
      </c>
    </row>
    <row r="77" spans="1:5" ht="25.5">
      <c r="A77" s="34" t="s">
        <v>51</v>
      </c>
      <c r="E77" s="35" t="s">
        <v>162</v>
      </c>
    </row>
    <row r="78" spans="1:5" ht="12.75">
      <c r="A78" s="36" t="s">
        <v>53</v>
      </c>
      <c r="E78" s="37" t="s">
        <v>163</v>
      </c>
    </row>
    <row r="79" spans="1:5" ht="102">
      <c r="A79" t="s">
        <v>55</v>
      </c>
      <c r="E79" s="35" t="s">
        <v>164</v>
      </c>
    </row>
    <row r="80" spans="1:18" ht="12.75" customHeight="1">
      <c r="A80" s="6" t="s">
        <v>44</v>
      </c>
      <c s="6"/>
      <c s="40" t="s">
        <v>36</v>
      </c>
      <c s="6"/>
      <c s="27" t="s">
        <v>70</v>
      </c>
      <c s="6"/>
      <c s="6"/>
      <c s="6"/>
      <c s="41">
        <f>0+Q80</f>
      </c>
      <c r="O80">
        <f>0+R80</f>
      </c>
      <c r="Q80">
        <f>0+I81+I85+I89+I93+I97+I101+I105</f>
      </c>
      <c>
        <f>0+O81+O85+O89+O93+O97+O101+O105</f>
      </c>
    </row>
    <row r="81" spans="1:16" ht="12.75">
      <c r="A81" s="24" t="s">
        <v>46</v>
      </c>
      <c s="29" t="s">
        <v>165</v>
      </c>
      <c s="29" t="s">
        <v>166</v>
      </c>
      <c s="24" t="s">
        <v>30</v>
      </c>
      <c s="30" t="s">
        <v>167</v>
      </c>
      <c s="31" t="s">
        <v>73</v>
      </c>
      <c s="32">
        <v>76.818</v>
      </c>
      <c s="33">
        <v>0</v>
      </c>
      <c s="33">
        <f>ROUND(ROUND(H81,2)*ROUND(G81,3),2)</f>
      </c>
      <c r="O81">
        <f>(I81*21)/100</f>
      </c>
      <c t="s">
        <v>28</v>
      </c>
    </row>
    <row r="82" spans="1:5" ht="12.75">
      <c r="A82" s="34" t="s">
        <v>51</v>
      </c>
      <c r="E82" s="35" t="s">
        <v>168</v>
      </c>
    </row>
    <row r="83" spans="1:5" ht="12.75">
      <c r="A83" s="36" t="s">
        <v>53</v>
      </c>
      <c r="E83" s="37" t="s">
        <v>169</v>
      </c>
    </row>
    <row r="84" spans="1:5" ht="51">
      <c r="A84" t="s">
        <v>55</v>
      </c>
      <c r="E84" s="35" t="s">
        <v>170</v>
      </c>
    </row>
    <row r="85" spans="1:16" ht="12.75">
      <c r="A85" s="24" t="s">
        <v>46</v>
      </c>
      <c s="29" t="s">
        <v>171</v>
      </c>
      <c s="29" t="s">
        <v>166</v>
      </c>
      <c s="24" t="s">
        <v>24</v>
      </c>
      <c s="30" t="s">
        <v>167</v>
      </c>
      <c s="31" t="s">
        <v>73</v>
      </c>
      <c s="32">
        <v>76.818</v>
      </c>
      <c s="33">
        <v>0</v>
      </c>
      <c s="33">
        <f>ROUND(ROUND(H85,2)*ROUND(G85,3),2)</f>
      </c>
      <c r="O85">
        <f>(I85*21)/100</f>
      </c>
      <c t="s">
        <v>28</v>
      </c>
    </row>
    <row r="86" spans="1:5" ht="12.75">
      <c r="A86" s="34" t="s">
        <v>51</v>
      </c>
      <c r="E86" s="35" t="s">
        <v>172</v>
      </c>
    </row>
    <row r="87" spans="1:5" ht="12.75">
      <c r="A87" s="36" t="s">
        <v>53</v>
      </c>
      <c r="E87" s="37" t="s">
        <v>169</v>
      </c>
    </row>
    <row r="88" spans="1:5" ht="51">
      <c r="A88" t="s">
        <v>55</v>
      </c>
      <c r="E88" s="35" t="s">
        <v>173</v>
      </c>
    </row>
    <row r="89" spans="1:16" ht="12.75">
      <c r="A89" s="24" t="s">
        <v>46</v>
      </c>
      <c s="29" t="s">
        <v>174</v>
      </c>
      <c s="29" t="s">
        <v>175</v>
      </c>
      <c s="24" t="s">
        <v>48</v>
      </c>
      <c s="30" t="s">
        <v>176</v>
      </c>
      <c s="31" t="s">
        <v>73</v>
      </c>
      <c s="32">
        <v>9.962</v>
      </c>
      <c s="33">
        <v>0</v>
      </c>
      <c s="33">
        <f>ROUND(ROUND(H89,2)*ROUND(G89,3),2)</f>
      </c>
      <c r="O89">
        <f>(I89*21)/100</f>
      </c>
      <c t="s">
        <v>28</v>
      </c>
    </row>
    <row r="90" spans="1:5" ht="51">
      <c r="A90" s="34" t="s">
        <v>51</v>
      </c>
      <c r="E90" s="35" t="s">
        <v>177</v>
      </c>
    </row>
    <row r="91" spans="1:5" ht="38.25">
      <c r="A91" s="36" t="s">
        <v>53</v>
      </c>
      <c r="E91" s="37" t="s">
        <v>178</v>
      </c>
    </row>
    <row r="92" spans="1:5" ht="102">
      <c r="A92" t="s">
        <v>55</v>
      </c>
      <c r="E92" s="35" t="s">
        <v>179</v>
      </c>
    </row>
    <row r="93" spans="1:16" ht="12.75">
      <c r="A93" s="24" t="s">
        <v>46</v>
      </c>
      <c s="29" t="s">
        <v>180</v>
      </c>
      <c s="29" t="s">
        <v>181</v>
      </c>
      <c s="24" t="s">
        <v>48</v>
      </c>
      <c s="30" t="s">
        <v>182</v>
      </c>
      <c s="31" t="s">
        <v>87</v>
      </c>
      <c s="32">
        <v>768.18</v>
      </c>
      <c s="33">
        <v>0</v>
      </c>
      <c s="33">
        <f>ROUND(ROUND(H93,2)*ROUND(G93,3),2)</f>
      </c>
      <c r="O93">
        <f>(I93*21)/100</f>
      </c>
      <c t="s">
        <v>28</v>
      </c>
    </row>
    <row r="94" spans="1:5" ht="25.5">
      <c r="A94" s="34" t="s">
        <v>51</v>
      </c>
      <c r="E94" s="35" t="s">
        <v>183</v>
      </c>
    </row>
    <row r="95" spans="1:5" ht="12.75">
      <c r="A95" s="36" t="s">
        <v>53</v>
      </c>
      <c r="E95" s="37" t="s">
        <v>184</v>
      </c>
    </row>
    <row r="96" spans="1:5" ht="51">
      <c r="A96" t="s">
        <v>55</v>
      </c>
      <c r="E96" s="35" t="s">
        <v>185</v>
      </c>
    </row>
    <row r="97" spans="1:16" ht="12.75">
      <c r="A97" s="24" t="s">
        <v>46</v>
      </c>
      <c s="29" t="s">
        <v>186</v>
      </c>
      <c s="29" t="s">
        <v>187</v>
      </c>
      <c s="24" t="s">
        <v>48</v>
      </c>
      <c s="30" t="s">
        <v>188</v>
      </c>
      <c s="31" t="s">
        <v>73</v>
      </c>
      <c s="32">
        <v>15.364</v>
      </c>
      <c s="33">
        <v>0</v>
      </c>
      <c s="33">
        <f>ROUND(ROUND(H97,2)*ROUND(G97,3),2)</f>
      </c>
      <c r="O97">
        <f>(I97*21)/100</f>
      </c>
      <c t="s">
        <v>28</v>
      </c>
    </row>
    <row r="98" spans="1:5" ht="25.5">
      <c r="A98" s="34" t="s">
        <v>51</v>
      </c>
      <c r="E98" s="35" t="s">
        <v>189</v>
      </c>
    </row>
    <row r="99" spans="1:5" ht="12.75">
      <c r="A99" s="36" t="s">
        <v>53</v>
      </c>
      <c r="E99" s="37" t="s">
        <v>190</v>
      </c>
    </row>
    <row r="100" spans="1:5" ht="140.25">
      <c r="A100" t="s">
        <v>55</v>
      </c>
      <c r="E100" s="35" t="s">
        <v>191</v>
      </c>
    </row>
    <row r="101" spans="1:16" ht="12.75">
      <c r="A101" s="24" t="s">
        <v>46</v>
      </c>
      <c s="29" t="s">
        <v>192</v>
      </c>
      <c s="29" t="s">
        <v>193</v>
      </c>
      <c s="24" t="s">
        <v>48</v>
      </c>
      <c s="30" t="s">
        <v>194</v>
      </c>
      <c s="31" t="s">
        <v>73</v>
      </c>
      <c s="32">
        <v>19.205</v>
      </c>
      <c s="33">
        <v>0</v>
      </c>
      <c s="33">
        <f>ROUND(ROUND(H101,2)*ROUND(G101,3),2)</f>
      </c>
      <c r="O101">
        <f>(I101*21)/100</f>
      </c>
      <c t="s">
        <v>28</v>
      </c>
    </row>
    <row r="102" spans="1:5" ht="25.5">
      <c r="A102" s="34" t="s">
        <v>51</v>
      </c>
      <c r="E102" s="35" t="s">
        <v>195</v>
      </c>
    </row>
    <row r="103" spans="1:5" ht="12.75">
      <c r="A103" s="36" t="s">
        <v>53</v>
      </c>
      <c r="E103" s="37" t="s">
        <v>196</v>
      </c>
    </row>
    <row r="104" spans="1:5" ht="140.25">
      <c r="A104" t="s">
        <v>55</v>
      </c>
      <c r="E104" s="35" t="s">
        <v>197</v>
      </c>
    </row>
    <row r="105" spans="1:16" ht="12.75">
      <c r="A105" s="24" t="s">
        <v>46</v>
      </c>
      <c s="29" t="s">
        <v>198</v>
      </c>
      <c s="29" t="s">
        <v>199</v>
      </c>
      <c s="24" t="s">
        <v>48</v>
      </c>
      <c s="30" t="s">
        <v>200</v>
      </c>
      <c s="31" t="s">
        <v>114</v>
      </c>
      <c s="32">
        <v>20</v>
      </c>
      <c s="33">
        <v>0</v>
      </c>
      <c s="33">
        <f>ROUND(ROUND(H105,2)*ROUND(G105,3),2)</f>
      </c>
      <c r="O105">
        <f>(I105*21)/100</f>
      </c>
      <c t="s">
        <v>28</v>
      </c>
    </row>
    <row r="106" spans="1:5" ht="12.75">
      <c r="A106" s="34" t="s">
        <v>51</v>
      </c>
      <c r="E106" s="35" t="s">
        <v>201</v>
      </c>
    </row>
    <row r="107" spans="1:5" ht="38.25">
      <c r="A107" s="36" t="s">
        <v>53</v>
      </c>
      <c r="E107" s="37" t="s">
        <v>202</v>
      </c>
    </row>
    <row r="108" spans="1:5" ht="38.25">
      <c r="A108" t="s">
        <v>55</v>
      </c>
      <c r="E108" s="35" t="s">
        <v>203</v>
      </c>
    </row>
    <row r="109" spans="1:18" ht="12.75" customHeight="1">
      <c r="A109" s="6" t="s">
        <v>44</v>
      </c>
      <c s="6"/>
      <c s="40" t="s">
        <v>107</v>
      </c>
      <c s="6"/>
      <c s="27" t="s">
        <v>204</v>
      </c>
      <c s="6"/>
      <c s="6"/>
      <c s="6"/>
      <c s="41">
        <f>0+Q109</f>
      </c>
      <c r="O109">
        <f>0+R109</f>
      </c>
      <c r="Q109">
        <f>0+I110+I114</f>
      </c>
      <c>
        <f>0+O110+O114</f>
      </c>
    </row>
    <row r="110" spans="1:16" ht="12.75">
      <c r="A110" s="24" t="s">
        <v>46</v>
      </c>
      <c s="29" t="s">
        <v>205</v>
      </c>
      <c s="29" t="s">
        <v>206</v>
      </c>
      <c s="24" t="s">
        <v>48</v>
      </c>
      <c s="30" t="s">
        <v>207</v>
      </c>
      <c s="31" t="s">
        <v>208</v>
      </c>
      <c s="32">
        <v>1</v>
      </c>
      <c s="33">
        <v>0</v>
      </c>
      <c s="33">
        <f>ROUND(ROUND(H110,2)*ROUND(G110,3),2)</f>
      </c>
      <c r="O110">
        <f>(I110*21)/100</f>
      </c>
      <c t="s">
        <v>28</v>
      </c>
    </row>
    <row r="111" spans="1:5" ht="12.75">
      <c r="A111" s="34" t="s">
        <v>51</v>
      </c>
      <c r="E111" s="35" t="s">
        <v>209</v>
      </c>
    </row>
    <row r="112" spans="1:5" ht="12.75">
      <c r="A112" s="36" t="s">
        <v>53</v>
      </c>
      <c r="E112" s="37" t="s">
        <v>54</v>
      </c>
    </row>
    <row r="113" spans="1:5" ht="25.5">
      <c r="A113" t="s">
        <v>55</v>
      </c>
      <c r="E113" s="35" t="s">
        <v>210</v>
      </c>
    </row>
    <row r="114" spans="1:16" ht="12.75">
      <c r="A114" s="24" t="s">
        <v>46</v>
      </c>
      <c s="29" t="s">
        <v>211</v>
      </c>
      <c s="29" t="s">
        <v>212</v>
      </c>
      <c s="24" t="s">
        <v>48</v>
      </c>
      <c s="30" t="s">
        <v>213</v>
      </c>
      <c s="31" t="s">
        <v>208</v>
      </c>
      <c s="32">
        <v>1</v>
      </c>
      <c s="33">
        <v>0</v>
      </c>
      <c s="33">
        <f>ROUND(ROUND(H114,2)*ROUND(G114,3),2)</f>
      </c>
      <c r="O114">
        <f>(I114*21)/100</f>
      </c>
      <c t="s">
        <v>28</v>
      </c>
    </row>
    <row r="115" spans="1:5" ht="12.75">
      <c r="A115" s="34" t="s">
        <v>51</v>
      </c>
      <c r="E115" s="35" t="s">
        <v>209</v>
      </c>
    </row>
    <row r="116" spans="1:5" ht="12.75">
      <c r="A116" s="36" t="s">
        <v>53</v>
      </c>
      <c r="E116" s="37" t="s">
        <v>54</v>
      </c>
    </row>
    <row r="117" spans="1:5" ht="25.5">
      <c r="A117" t="s">
        <v>55</v>
      </c>
      <c r="E117" s="35" t="s">
        <v>210</v>
      </c>
    </row>
    <row r="118" spans="1:18" ht="12.75" customHeight="1">
      <c r="A118" s="6" t="s">
        <v>44</v>
      </c>
      <c s="6"/>
      <c s="40" t="s">
        <v>41</v>
      </c>
      <c s="6"/>
      <c s="27" t="s">
        <v>214</v>
      </c>
      <c s="6"/>
      <c s="6"/>
      <c s="6"/>
      <c s="41">
        <f>0+Q118</f>
      </c>
      <c r="O118">
        <f>0+R118</f>
      </c>
      <c r="Q118">
        <f>0+I119+I123+I127</f>
      </c>
      <c>
        <f>0+O119+O123+O127</f>
      </c>
    </row>
    <row r="119" spans="1:16" ht="12.75">
      <c r="A119" s="24" t="s">
        <v>46</v>
      </c>
      <c s="29" t="s">
        <v>215</v>
      </c>
      <c s="29" t="s">
        <v>216</v>
      </c>
      <c s="24" t="s">
        <v>48</v>
      </c>
      <c s="30" t="s">
        <v>217</v>
      </c>
      <c s="31" t="s">
        <v>208</v>
      </c>
      <c s="32">
        <v>14</v>
      </c>
      <c s="33">
        <v>0</v>
      </c>
      <c s="33">
        <f>ROUND(ROUND(H119,2)*ROUND(G119,3),2)</f>
      </c>
      <c r="O119">
        <f>(I119*21)/100</f>
      </c>
      <c t="s">
        <v>28</v>
      </c>
    </row>
    <row r="120" spans="1:5" ht="63.75">
      <c r="A120" s="34" t="s">
        <v>51</v>
      </c>
      <c r="E120" s="35" t="s">
        <v>218</v>
      </c>
    </row>
    <row r="121" spans="1:5" ht="12.75">
      <c r="A121" s="36" t="s">
        <v>53</v>
      </c>
      <c r="E121" s="37" t="s">
        <v>219</v>
      </c>
    </row>
    <row r="122" spans="1:5" ht="51">
      <c r="A122" t="s">
        <v>55</v>
      </c>
      <c r="E122" s="35" t="s">
        <v>220</v>
      </c>
    </row>
    <row r="123" spans="1:16" ht="12.75">
      <c r="A123" s="24" t="s">
        <v>46</v>
      </c>
      <c s="29" t="s">
        <v>221</v>
      </c>
      <c s="29" t="s">
        <v>222</v>
      </c>
      <c s="24" t="s">
        <v>48</v>
      </c>
      <c s="30" t="s">
        <v>223</v>
      </c>
      <c s="31" t="s">
        <v>114</v>
      </c>
      <c s="32">
        <v>7</v>
      </c>
      <c s="33">
        <v>0</v>
      </c>
      <c s="33">
        <f>ROUND(ROUND(H123,2)*ROUND(G123,3),2)</f>
      </c>
      <c r="O123">
        <f>(I123*21)/100</f>
      </c>
      <c t="s">
        <v>28</v>
      </c>
    </row>
    <row r="124" spans="1:5" ht="12.75">
      <c r="A124" s="34" t="s">
        <v>51</v>
      </c>
      <c r="E124" s="35" t="s">
        <v>224</v>
      </c>
    </row>
    <row r="125" spans="1:5" ht="12.75">
      <c r="A125" s="36" t="s">
        <v>53</v>
      </c>
      <c r="E125" s="37" t="s">
        <v>225</v>
      </c>
    </row>
    <row r="126" spans="1:5" ht="25.5">
      <c r="A126" t="s">
        <v>55</v>
      </c>
      <c r="E126" s="35" t="s">
        <v>226</v>
      </c>
    </row>
    <row r="127" spans="1:16" ht="12.75">
      <c r="A127" s="24" t="s">
        <v>46</v>
      </c>
      <c s="29" t="s">
        <v>227</v>
      </c>
      <c s="29" t="s">
        <v>228</v>
      </c>
      <c s="24" t="s">
        <v>48</v>
      </c>
      <c s="30" t="s">
        <v>229</v>
      </c>
      <c s="31" t="s">
        <v>114</v>
      </c>
      <c s="32">
        <v>6.5</v>
      </c>
      <c s="33">
        <v>0</v>
      </c>
      <c s="33">
        <f>ROUND(ROUND(H127,2)*ROUND(G127,3),2)</f>
      </c>
      <c r="O127">
        <f>(I127*21)/100</f>
      </c>
      <c t="s">
        <v>28</v>
      </c>
    </row>
    <row r="128" spans="1:5" ht="25.5">
      <c r="A128" s="34" t="s">
        <v>51</v>
      </c>
      <c r="E128" s="35" t="s">
        <v>230</v>
      </c>
    </row>
    <row r="129" spans="1:5" ht="12.75">
      <c r="A129" s="36" t="s">
        <v>53</v>
      </c>
      <c r="E129" s="37" t="s">
        <v>231</v>
      </c>
    </row>
    <row r="130" spans="1:5" ht="76.5">
      <c r="A130" t="s">
        <v>55</v>
      </c>
      <c r="E130" s="35" t="s">
        <v>232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