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0240603 - Pulečný - spla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'20240603 - Pulečný - spla...'!$C$124:$K$208</definedName>
    <definedName name="_xlnm.Print_Area" localSheetId="1">'20240603 - Pulečný - spla...'!$C$4:$J$76,'20240603 - Pulečný - spla...'!$C$82:$J$108,'20240603 - Pulečný - spla...'!$C$114:$K$208</definedName>
    <definedName name="_xlnm.Print_Titles" localSheetId="1">'20240603 - Pulečný - spla...'!$124:$124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4"/>
  <c r="BH204"/>
  <c r="BG204"/>
  <c r="BF204"/>
  <c r="T204"/>
  <c r="R204"/>
  <c r="P204"/>
  <c r="BI203"/>
  <c r="BH203"/>
  <c r="BG203"/>
  <c r="BF203"/>
  <c r="T203"/>
  <c r="R203"/>
  <c r="P203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89"/>
  <c r="BH189"/>
  <c r="BG189"/>
  <c r="BF189"/>
  <c r="T189"/>
  <c r="T188"/>
  <c r="R189"/>
  <c r="R188"/>
  <c r="P189"/>
  <c r="P188"/>
  <c r="BI187"/>
  <c r="BH187"/>
  <c r="BG187"/>
  <c r="BF187"/>
  <c r="T187"/>
  <c r="T186"/>
  <c r="R187"/>
  <c r="R186"/>
  <c r="P187"/>
  <c r="P186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0"/>
  <c r="BH170"/>
  <c r="BG170"/>
  <c r="BF170"/>
  <c r="T170"/>
  <c r="R170"/>
  <c r="P170"/>
  <c r="BI169"/>
  <c r="BH169"/>
  <c r="BG169"/>
  <c r="BF169"/>
  <c r="T169"/>
  <c r="R169"/>
  <c r="P169"/>
  <c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T161"/>
  <c r="R162"/>
  <c r="R161"/>
  <c r="P162"/>
  <c r="P161"/>
  <c r="BI159"/>
  <c r="BH159"/>
  <c r="BG159"/>
  <c r="BF159"/>
  <c r="T159"/>
  <c r="T158"/>
  <c r="R159"/>
  <c r="R158"/>
  <c r="P159"/>
  <c r="P158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F119"/>
  <c r="E117"/>
  <c r="F87"/>
  <c r="E85"/>
  <c r="J22"/>
  <c r="E22"/>
  <c r="J122"/>
  <c r="J21"/>
  <c r="J19"/>
  <c r="E19"/>
  <c r="J121"/>
  <c r="J18"/>
  <c r="J16"/>
  <c r="E16"/>
  <c r="F122"/>
  <c r="J15"/>
  <c r="J13"/>
  <c r="E13"/>
  <c r="F121"/>
  <c r="J12"/>
  <c r="J10"/>
  <c r="J87"/>
  <c i="1" r="L90"/>
  <c r="AM90"/>
  <c r="AM89"/>
  <c r="L89"/>
  <c r="AM87"/>
  <c r="L87"/>
  <c r="L85"/>
  <c r="L84"/>
  <c i="2" r="BK173"/>
  <c r="F32"/>
  <c r="BK154"/>
  <c r="BK175"/>
  <c r="J176"/>
  <c r="J182"/>
  <c r="J166"/>
  <c r="J139"/>
  <c r="BK177"/>
  <c r="J187"/>
  <c r="J130"/>
  <c r="J178"/>
  <c r="J193"/>
  <c r="BK197"/>
  <c r="J179"/>
  <c r="J189"/>
  <c r="J181"/>
  <c r="BK180"/>
  <c r="BK132"/>
  <c r="BK170"/>
  <c r="F35"/>
  <c r="BK145"/>
  <c i="1" r="AS94"/>
  <c i="2" r="J208"/>
  <c r="J172"/>
  <c r="BK200"/>
  <c r="BK151"/>
  <c r="J175"/>
  <c r="J154"/>
  <c r="J203"/>
  <c r="J143"/>
  <c r="BK204"/>
  <c r="BK167"/>
  <c r="BK156"/>
  <c r="BK183"/>
  <c r="J174"/>
  <c r="J162"/>
  <c r="BK203"/>
  <c r="J180"/>
  <c r="J147"/>
  <c r="BK147"/>
  <c r="BK174"/>
  <c r="BK189"/>
  <c r="J173"/>
  <c r="BK130"/>
  <c r="BK169"/>
  <c r="J134"/>
  <c r="J198"/>
  <c r="BK195"/>
  <c r="BK134"/>
  <c r="J183"/>
  <c r="J207"/>
  <c r="J164"/>
  <c r="F33"/>
  <c r="J195"/>
  <c r="BK164"/>
  <c r="BK136"/>
  <c r="BK187"/>
  <c r="J201"/>
  <c r="BK176"/>
  <c r="J156"/>
  <c r="J138"/>
  <c r="BK199"/>
  <c r="BK149"/>
  <c r="J204"/>
  <c r="BK141"/>
  <c r="F34"/>
  <c r="J159"/>
  <c r="BK139"/>
  <c r="BK193"/>
  <c r="J169"/>
  <c r="J32"/>
  <c r="J199"/>
  <c r="BK128"/>
  <c r="J128"/>
  <c r="BK178"/>
  <c r="J200"/>
  <c r="BK159"/>
  <c r="BK208"/>
  <c r="BK201"/>
  <c r="BK138"/>
  <c r="BK206"/>
  <c r="BK166"/>
  <c r="J141"/>
  <c r="BK181"/>
  <c r="BK172"/>
  <c r="J149"/>
  <c r="BK198"/>
  <c r="BK207"/>
  <c r="J184"/>
  <c r="J170"/>
  <c r="BK143"/>
  <c r="BK179"/>
  <c r="J151"/>
  <c r="J206"/>
  <c r="J194"/>
  <c r="J132"/>
  <c r="BK184"/>
  <c r="BK162"/>
  <c r="BK194"/>
  <c r="J177"/>
  <c r="J167"/>
  <c r="J145"/>
  <c r="BK192"/>
  <c r="J192"/>
  <c r="BK182"/>
  <c r="J197"/>
  <c r="J136"/>
  <c l="1" r="R153"/>
  <c r="P127"/>
  <c r="P126"/>
  <c r="P153"/>
  <c r="BK163"/>
  <c r="J163"/>
  <c r="J100"/>
  <c r="BK191"/>
  <c r="J191"/>
  <c r="J104"/>
  <c r="R127"/>
  <c r="R191"/>
  <c r="BK127"/>
  <c r="BK126"/>
  <c r="J126"/>
  <c r="J95"/>
  <c r="BK153"/>
  <c r="J153"/>
  <c r="J97"/>
  <c r="T153"/>
  <c r="BK196"/>
  <c r="J196"/>
  <c r="J105"/>
  <c r="T163"/>
  <c r="P163"/>
  <c r="P191"/>
  <c r="P196"/>
  <c r="T127"/>
  <c r="T126"/>
  <c r="T125"/>
  <c r="T196"/>
  <c r="BK205"/>
  <c r="J205"/>
  <c r="J107"/>
  <c r="R163"/>
  <c r="T191"/>
  <c r="T190"/>
  <c r="R196"/>
  <c r="BK202"/>
  <c r="J202"/>
  <c r="J106"/>
  <c r="P202"/>
  <c r="R202"/>
  <c r="T202"/>
  <c r="P205"/>
  <c r="R205"/>
  <c r="T205"/>
  <c r="BK158"/>
  <c r="J158"/>
  <c r="J98"/>
  <c r="BK186"/>
  <c r="J186"/>
  <c r="J101"/>
  <c r="BK161"/>
  <c r="J161"/>
  <c r="J99"/>
  <c r="BK188"/>
  <c r="J188"/>
  <c r="J102"/>
  <c r="J90"/>
  <c r="BE164"/>
  <c r="BE170"/>
  <c r="BE179"/>
  <c r="BE183"/>
  <c r="BE200"/>
  <c i="1" r="BB95"/>
  <c r="BA95"/>
  <c i="2" r="J89"/>
  <c r="BE134"/>
  <c r="BE138"/>
  <c r="BE139"/>
  <c r="BE162"/>
  <c r="BE169"/>
  <c r="BE173"/>
  <c r="BE193"/>
  <c r="BE207"/>
  <c r="BE151"/>
  <c r="BE154"/>
  <c r="BE167"/>
  <c r="BE172"/>
  <c r="BE177"/>
  <c r="BE184"/>
  <c r="BE187"/>
  <c r="BE194"/>
  <c r="BE208"/>
  <c r="F89"/>
  <c r="BE132"/>
  <c r="BE156"/>
  <c r="BE175"/>
  <c r="BE178"/>
  <c r="BE195"/>
  <c r="BE198"/>
  <c r="BE199"/>
  <c r="BE204"/>
  <c r="F90"/>
  <c r="BE136"/>
  <c r="BE143"/>
  <c r="BE182"/>
  <c r="BE206"/>
  <c i="1" r="BD95"/>
  <c i="2" r="J119"/>
  <c r="BE147"/>
  <c r="BE149"/>
  <c r="BE176"/>
  <c r="BE203"/>
  <c i="1" r="AW95"/>
  <c i="2" r="BE166"/>
  <c r="BE180"/>
  <c r="BE181"/>
  <c r="BE201"/>
  <c r="BE189"/>
  <c r="BE197"/>
  <c r="BE128"/>
  <c r="BE130"/>
  <c r="BE141"/>
  <c r="BE145"/>
  <c r="BE159"/>
  <c r="BE174"/>
  <c r="BE192"/>
  <c i="1" r="BC95"/>
  <c r="BD94"/>
  <c r="W33"/>
  <c r="BA94"/>
  <c r="W30"/>
  <c r="BB94"/>
  <c r="W31"/>
  <c r="BC94"/>
  <c r="W32"/>
  <c i="2" l="1" r="P190"/>
  <c r="R190"/>
  <c r="P125"/>
  <c i="1" r="AU95"/>
  <c i="2" r="R126"/>
  <c r="R125"/>
  <c r="J127"/>
  <c r="J96"/>
  <c r="BK190"/>
  <c r="J190"/>
  <c r="J103"/>
  <c i="1" r="AU94"/>
  <c r="AW94"/>
  <c r="AK30"/>
  <c i="2" r="F31"/>
  <c i="1" r="AZ95"/>
  <c r="AZ94"/>
  <c r="W29"/>
  <c i="2" r="J31"/>
  <c i="1" r="AV95"/>
  <c r="AT95"/>
  <c r="AX94"/>
  <c r="AY94"/>
  <c i="2" l="1" r="BK125"/>
  <c r="J125"/>
  <c r="J94"/>
  <c i="1" r="AV94"/>
  <c r="AK29"/>
  <c i="2" l="1" r="J28"/>
  <c i="1" r="AG95"/>
  <c r="AG94"/>
  <c r="AK26"/>
  <c r="AT94"/>
  <c r="AN94"/>
  <c i="2" l="1" r="J37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<sst xmlns="http://schemas.openxmlformats.org/spreadsheetml/2006/main">
  <si>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</si>
  <si>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</si>
  <si>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</si>
  <si>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</si>
  <si>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</si>
  <si>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{aa7ff183-dbee-488f-a95f-e8c6db76b390}</t>
  </si>
  <si>
    <t>0,01</t>
  </si>
  <si>
    <t>21</t>
  </si>
  <si>
    <t>1</t>
  </si>
  <si>
    <t>12</t>
  </si>
  <si>
    <t>REKAPITULACE STAVBY</t>
  </si>
  <si>
    <t xml:space="preserve">v ---  níže se nacházejí doplnkové a pomocné údaje k sestavám  --- v</t>
  </si>
  <si>
    <t>Návod na vyplnění</t>
  </si>
  <si>
    <t>Kód:</t>
  </si>
  <si>
    <t>20240603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</si>
  <si>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</si>
  <si>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</si>
  <si>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Pulečný - splašková kanalizace k domu č.p. 153</t>
  </si>
  <si>
    <t>KSO:</t>
  </si>
  <si>
    <t>CC-CZ:</t>
  </si>
  <si>
    <t>Místo:</t>
  </si>
  <si>
    <t xml:space="preserve"> </t>
  </si>
  <si>
    <t>Datum:</t>
  </si>
  <si>
    <t>3. 6. 2024</t>
  </si>
  <si>
    <t>Zadavatel:</t>
  </si>
  <si>
    <t>IČ:</t>
  </si>
  <si>
    <t>0,1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</si>
  <si>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</si>
  <si>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</si>
  <si>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</si>
  <si>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</si>
  <si>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</si>
  <si>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</si>
  <si>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</si>
  <si>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</si>
  <si>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</si>
  <si>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</si>
  <si>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</si>
  <si>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</si>
  <si>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</si>
  <si>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</si>
  <si>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</si>
  <si>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</si>
  <si>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</si>
  <si>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</si>
  <si>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</si>
  <si>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</si>
  <si>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</si>
  <si>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</si>
  <si>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</si>
  <si>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</si>
  <si>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</si>
  <si>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</si>
  <si>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</si>
  <si>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</si>
  <si>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</si>
  <si>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</si>
  <si>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</si>
  <si>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</si>
  <si>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</si>
  <si>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</si>
  <si>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</si>
  <si>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</si>
  <si>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</si>
  <si>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</si>
  <si>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</si>
  <si>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</si>
  <si>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</si>
  <si>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</si>
  <si>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</si>
  <si>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</si>
  <si>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</si>
  <si>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</si>
  <si>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</si>
  <si>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</si>
  <si>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</si>
  <si>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</si>
  <si>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</si>
  <si>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</si>
  <si>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</si>
  <si>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</si>
  <si>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</si>
  <si>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</si>
  <si>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</si>
  <si>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</si>
  <si>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</si>
  <si>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</si>
  <si>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</si>
  <si>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</si>
  <si>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</si>
  <si>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</si>
  <si>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</si>
  <si>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</si>
  <si>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</si>
  <si>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</si>
  <si>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</si>
  <si>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</si>
  <si>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</si>
  <si>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</si>
  <si>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</si>
  <si>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</si>
  <si>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</si>
  <si>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</si>
  <si>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</si>
  <si>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</si>
  <si>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</si>
  <si>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</si>
  <si>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</si>
  <si>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</si>
  <si>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</si>
  <si>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</si>
  <si>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</si>
  <si>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</si>
  <si>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</si>
  <si>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</si>
  <si>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</si>
  <si>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</si>
  <si>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</si>
  <si>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113107522</t>
  </si>
  <si>
    <t>Odstranění podkladu z kameniva drceného tl přes 100 do 200 mm při překopech strojně pl přes 15 m2</t>
  </si>
  <si>
    <t>m2</t>
  </si>
  <si>
    <t>CS ÚRS 2024 01</t>
  </si>
  <si>
    <t>4</t>
  </si>
  <si>
    <t>1087638290</t>
  </si>
  <si>
    <t>VV</t>
  </si>
  <si>
    <t>150*1,4</t>
  </si>
  <si>
    <t>113107542</t>
  </si>
  <si>
    <t>Odstranění podkladu živičných tl přes 50 do 100 mm při překopech strojně pl přes 15 m2</t>
  </si>
  <si>
    <t>-1732828366</t>
  </si>
  <si>
    <t>3</t>
  </si>
  <si>
    <t>132354205</t>
  </si>
  <si>
    <t>Hloubení zapažených rýh š do 2000 mm v hornině třídy těžitelnosti II skupiny 4 objem do 1000 m3</t>
  </si>
  <si>
    <t>m3</t>
  </si>
  <si>
    <t>-690008891</t>
  </si>
  <si>
    <t>"odečteno digitálně z podélného profilu, plocha výkopu 333 m2" 333*1,2-150*0,25*1,2</t>
  </si>
  <si>
    <t>139001101</t>
  </si>
  <si>
    <t>Příplatek za ztížení vykopávky v blízkosti podzemního vedení</t>
  </si>
  <si>
    <t>-1573857954</t>
  </si>
  <si>
    <t>"20 % výkopku" 354,6*0,2</t>
  </si>
  <si>
    <t>5</t>
  </si>
  <si>
    <t>151811132</t>
  </si>
  <si>
    <t>Osazení pažicího boxu hl výkopu do 4 m š přes 1,2 do 2,5 m</t>
  </si>
  <si>
    <t>-2113989361</t>
  </si>
  <si>
    <t>"odečteno digitálně z podélného profilu, plocha výkopu 333 m2" 333*2</t>
  </si>
  <si>
    <t>6</t>
  </si>
  <si>
    <t>151811232</t>
  </si>
  <si>
    <t>Odstranění pažicího boxu hl výkopu do 4 m š přes 1,2 do 2,5 m</t>
  </si>
  <si>
    <t>674845175</t>
  </si>
  <si>
    <t>7</t>
  </si>
  <si>
    <t>162551127</t>
  </si>
  <si>
    <t>Vodorovné přemístění přes 2 000 do 2500 m výkopku/sypaniny z horniny třídy těžitelnosti II skupiny 4 a 5</t>
  </si>
  <si>
    <t>-409054362</t>
  </si>
  <si>
    <t>"celý výkopek na meziskládku, zpět zásypy" 333*1,2</t>
  </si>
  <si>
    <t>8</t>
  </si>
  <si>
    <t>162751136</t>
  </si>
  <si>
    <t>Vodorovné přemístění přes 8 000 do 9000 m výkopku/sypaniny z horniny třídy těžitelnosti II skupiny 4 a 5</t>
  </si>
  <si>
    <t>1129787486</t>
  </si>
  <si>
    <t>"přebytečný výkopek na skládku z meziskládky" 354,6-251,6</t>
  </si>
  <si>
    <t>9</t>
  </si>
  <si>
    <t>167151101</t>
  </si>
  <si>
    <t>Nakládání výkopku z hornin třídy těžitelnosti I skupiny 1 až 3 do 100 m3</t>
  </si>
  <si>
    <t>1299608684</t>
  </si>
  <si>
    <t>"na meziskládce" 354,6</t>
  </si>
  <si>
    <t>10</t>
  </si>
  <si>
    <t>171201231</t>
  </si>
  <si>
    <t>Poplatek za uložení zeminy a kamení na recyklační skládce (skládkovné) kód odpadu 17 05 04</t>
  </si>
  <si>
    <t>t</t>
  </si>
  <si>
    <t>-1586909700</t>
  </si>
  <si>
    <t>103*1,9</t>
  </si>
  <si>
    <t>11</t>
  </si>
  <si>
    <t>174151101</t>
  </si>
  <si>
    <t>Zásyp jam, šachet rýh nebo kolem objektů sypaninou se zhutněním</t>
  </si>
  <si>
    <t>410200820</t>
  </si>
  <si>
    <t>354,6-18-81-4</t>
  </si>
  <si>
    <t>175151101</t>
  </si>
  <si>
    <t>Obsypání potrubí strojně sypaninou bez prohození, uloženou do 3 m</t>
  </si>
  <si>
    <t>1623849329</t>
  </si>
  <si>
    <t>(150)*0,45*1,2</t>
  </si>
  <si>
    <t>13</t>
  </si>
  <si>
    <t>M</t>
  </si>
  <si>
    <t>58341364</t>
  </si>
  <si>
    <t>kamenivo drcené drobné frakce 2/4</t>
  </si>
  <si>
    <t>1906610967</t>
  </si>
  <si>
    <t>(150)*0,45*1,2*2</t>
  </si>
  <si>
    <t>Svislé a kompletní konstrukce</t>
  </si>
  <si>
    <t>14</t>
  </si>
  <si>
    <t>359901111</t>
  </si>
  <si>
    <t>Vyčištění stok</t>
  </si>
  <si>
    <t>m</t>
  </si>
  <si>
    <t>506948678</t>
  </si>
  <si>
    <t>146,5</t>
  </si>
  <si>
    <t>15</t>
  </si>
  <si>
    <t>359901211</t>
  </si>
  <si>
    <t>Monitoring stoky jakékoli výšky na nové kanalizaci</t>
  </si>
  <si>
    <t>399985087</t>
  </si>
  <si>
    <t>Vodorovné konstrukce</t>
  </si>
  <si>
    <t>16</t>
  </si>
  <si>
    <t>451572111</t>
  </si>
  <si>
    <t>Lože pod potrubí otevřený výkop z kameniva drobného těženého</t>
  </si>
  <si>
    <t>-579779377</t>
  </si>
  <si>
    <t>(150)*0,1*1,2</t>
  </si>
  <si>
    <t>Komunikace pozemní</t>
  </si>
  <si>
    <t>17</t>
  </si>
  <si>
    <t>564571011</t>
  </si>
  <si>
    <t>Zřízení podsypu nebo podkladu ze sypaniny plochy do 100 m2 tl 250 mm</t>
  </si>
  <si>
    <t>-1027334639</t>
  </si>
  <si>
    <t>Trubní vedení</t>
  </si>
  <si>
    <t>18</t>
  </si>
  <si>
    <t>831362121</t>
  </si>
  <si>
    <t>Montáž potrubí z trub kameninových hrdlových s integrovaným těsněním výkop sklon do 20 % DN 250</t>
  </si>
  <si>
    <t>53117162</t>
  </si>
  <si>
    <t>19</t>
  </si>
  <si>
    <t>59710705</t>
  </si>
  <si>
    <t>trouba kameninová glazovaná DN 250 dl 2,50m spojovací systém C Třída 240</t>
  </si>
  <si>
    <t>-1254235266</t>
  </si>
  <si>
    <t>20</t>
  </si>
  <si>
    <t>877310310</t>
  </si>
  <si>
    <t>Montáž kolen na kanalizačním potrubí z PP nebo tvrdého PVC trub hladkých plnostěnných DN 150</t>
  </si>
  <si>
    <t>kus</t>
  </si>
  <si>
    <t>-2066911488</t>
  </si>
  <si>
    <t>"záslepky pro přípojky v šachtách" 6</t>
  </si>
  <si>
    <t>28611722</t>
  </si>
  <si>
    <t>víčko kanalizace plastové KG DN 160</t>
  </si>
  <si>
    <t>-411372091</t>
  </si>
  <si>
    <t>22</t>
  </si>
  <si>
    <t>894411121</t>
  </si>
  <si>
    <t>Zřízení šachet kanalizačních z betonových dílců na potrubí DN přes 200 do 300 dno beton tř. C 25/30</t>
  </si>
  <si>
    <t>1569422914</t>
  </si>
  <si>
    <t>23</t>
  </si>
  <si>
    <t>59224029</t>
  </si>
  <si>
    <t>dno betonové šachtové DN 300 betonový žlab i nástupnice 100x78,5x15cm</t>
  </si>
  <si>
    <t>801384353</t>
  </si>
  <si>
    <t>24</t>
  </si>
  <si>
    <t>59224160</t>
  </si>
  <si>
    <t>skruž betonová kanalizační se stupadly 100x25x12cm</t>
  </si>
  <si>
    <t>-1515234172</t>
  </si>
  <si>
    <t>25</t>
  </si>
  <si>
    <t>59224051</t>
  </si>
  <si>
    <t>skruž betonová kanalizační se stupadly 100x50x12cm</t>
  </si>
  <si>
    <t>1406272823</t>
  </si>
  <si>
    <t>26</t>
  </si>
  <si>
    <t>59224052</t>
  </si>
  <si>
    <t>skruž betonová kanalizační se stupadly 100x100x12cm</t>
  </si>
  <si>
    <t>-832708162</t>
  </si>
  <si>
    <t>27</t>
  </si>
  <si>
    <t>59224168</t>
  </si>
  <si>
    <t>skruž betonová přechodová 62,5/100x60x12cm stupadla poplastovaná kapsová</t>
  </si>
  <si>
    <t>993984440</t>
  </si>
  <si>
    <t>28</t>
  </si>
  <si>
    <t>59224010</t>
  </si>
  <si>
    <t>prstenec šachtový vyrovnávací betonový 625x100x40mm</t>
  </si>
  <si>
    <t>-2098712863</t>
  </si>
  <si>
    <t>29</t>
  </si>
  <si>
    <t>59224012</t>
  </si>
  <si>
    <t>prstenec šachtový vyrovnávací betonový 625x100x80mm</t>
  </si>
  <si>
    <t>458990185</t>
  </si>
  <si>
    <t>30</t>
  </si>
  <si>
    <t>59224013</t>
  </si>
  <si>
    <t>prstenec šachtový vyrovnávací betonový 625x100x100mm</t>
  </si>
  <si>
    <t>1066301828</t>
  </si>
  <si>
    <t>31</t>
  </si>
  <si>
    <t>59224014</t>
  </si>
  <si>
    <t>prstenec šachtový vyrovnávací betonový 625x100x120mm</t>
  </si>
  <si>
    <t>818747134</t>
  </si>
  <si>
    <t>32</t>
  </si>
  <si>
    <t>899311114</t>
  </si>
  <si>
    <t>Osazení poklopů s rámem hmotnosti přes 150 kg</t>
  </si>
  <si>
    <t>1257207726</t>
  </si>
  <si>
    <t>33</t>
  </si>
  <si>
    <t>55241014</t>
  </si>
  <si>
    <t>poklop šachtový třída D400, kruhový rám 785, vstup 600mm, bez ventilace</t>
  </si>
  <si>
    <t>-307692956</t>
  </si>
  <si>
    <t>34</t>
  </si>
  <si>
    <t>55241015</t>
  </si>
  <si>
    <t>poklop šachtový třída D400, kruhový rám 785, vstup 600mm, s ventilací</t>
  </si>
  <si>
    <t>1673348167</t>
  </si>
  <si>
    <t>35</t>
  </si>
  <si>
    <t>899722113</t>
  </si>
  <si>
    <t>Krytí potrubí z plastů výstražnou fólií z PVC přes 25 do 34cm</t>
  </si>
  <si>
    <t>-1223122399</t>
  </si>
  <si>
    <t>150</t>
  </si>
  <si>
    <t>Ostatní konstrukce a práce, bourání</t>
  </si>
  <si>
    <t>36</t>
  </si>
  <si>
    <t>989991111</t>
  </si>
  <si>
    <t>Napojení stoky do stávající šachty D+M</t>
  </si>
  <si>
    <t>1092101660</t>
  </si>
  <si>
    <t>998</t>
  </si>
  <si>
    <t>Přesun hmot</t>
  </si>
  <si>
    <t>37</t>
  </si>
  <si>
    <t>998275101</t>
  </si>
  <si>
    <t>Přesun hmot pro trubní vedení z trub kameninových otevřený výkop</t>
  </si>
  <si>
    <t>-154370122</t>
  </si>
  <si>
    <t>VRN</t>
  </si>
  <si>
    <t>Vedlejší rozpočtové náklady</t>
  </si>
  <si>
    <t>VRN1</t>
  </si>
  <si>
    <t>Průzkumné, geodetické a projektové práce</t>
  </si>
  <si>
    <t>38</t>
  </si>
  <si>
    <t>012103000</t>
  </si>
  <si>
    <t>Geodetické práce před výstavbou</t>
  </si>
  <si>
    <t>soub</t>
  </si>
  <si>
    <t>CS ÚRS 2023 02</t>
  </si>
  <si>
    <t>1024</t>
  </si>
  <si>
    <t>-1161584052</t>
  </si>
  <si>
    <t>39</t>
  </si>
  <si>
    <t>012203000</t>
  </si>
  <si>
    <t>Geodetické práce při provádění stavby</t>
  </si>
  <si>
    <t>1883557332</t>
  </si>
  <si>
    <t>40</t>
  </si>
  <si>
    <t>012303000</t>
  </si>
  <si>
    <t>Geodetické práce po výstavbě</t>
  </si>
  <si>
    <t>-802017495</t>
  </si>
  <si>
    <t>41</t>
  </si>
  <si>
    <t>013254000</t>
  </si>
  <si>
    <t>Dokumentace skutečného provedení stavby</t>
  </si>
  <si>
    <t>-817469939</t>
  </si>
  <si>
    <t>VRN3</t>
  </si>
  <si>
    <t>Zařízení staveniště</t>
  </si>
  <si>
    <t>42</t>
  </si>
  <si>
    <t>032903000</t>
  </si>
  <si>
    <t>Náklady na provoz a údržbu vybavení staveniště</t>
  </si>
  <si>
    <t>-1526101846</t>
  </si>
  <si>
    <t>43</t>
  </si>
  <si>
    <t>034103000</t>
  </si>
  <si>
    <t>Oplocení staveniště</t>
  </si>
  <si>
    <t>-1027225580</t>
  </si>
  <si>
    <t>44</t>
  </si>
  <si>
    <t>034203000</t>
  </si>
  <si>
    <t>Opatření na ochranu pozemků sousedních se staveništěm</t>
  </si>
  <si>
    <t>-717452337</t>
  </si>
  <si>
    <t>45</t>
  </si>
  <si>
    <t>034503000</t>
  </si>
  <si>
    <t>Informační tabule na staveništi</t>
  </si>
  <si>
    <t>-2057806534</t>
  </si>
  <si>
    <t>46</t>
  </si>
  <si>
    <t>039203000</t>
  </si>
  <si>
    <t>Úprava terénu po zrušení zařízení staveniště - znovuuvedení okolních pozemků do předchozího stavu</t>
  </si>
  <si>
    <t>-1114159034</t>
  </si>
  <si>
    <t>VRN4</t>
  </si>
  <si>
    <t>Inženýrská činnost</t>
  </si>
  <si>
    <t>47</t>
  </si>
  <si>
    <t>042503000</t>
  </si>
  <si>
    <t>Plán BOZP na staveništi</t>
  </si>
  <si>
    <t>-987081512</t>
  </si>
  <si>
    <t>48</t>
  </si>
  <si>
    <t>043154000</t>
  </si>
  <si>
    <t>Zkoušky hutnicí</t>
  </si>
  <si>
    <t>1511743629</t>
  </si>
  <si>
    <t>VRN7</t>
  </si>
  <si>
    <t>Provozní vlivy</t>
  </si>
  <si>
    <t>49</t>
  </si>
  <si>
    <t>072103001</t>
  </si>
  <si>
    <t>Projednání DIO a zajištění DIR komunikace</t>
  </si>
  <si>
    <t>-1918493474</t>
  </si>
  <si>
    <t>50</t>
  </si>
  <si>
    <t>072103012</t>
  </si>
  <si>
    <t xml:space="preserve">Zajištění DIO komunikace </t>
  </si>
  <si>
    <t>-188255363</t>
  </si>
  <si>
    <t>51</t>
  </si>
  <si>
    <t>076103001</t>
  </si>
  <si>
    <t>Křížení el. vedení s vedením - projednání omezení</t>
  </si>
  <si>
    <t>1858720037</t>
  </si>
</sst>
</file>

<file path=xl/styles.xml><?xml version="1.0" encoding="utf-8"?>
<styleSheet xmlns="http://schemas.openxmlformats.org/spreadsheetml/2006/main">
  <numFmts count="3">
    <numFmt numFmtId="164" formatCode="#,##0.00%"/>
    <numFmt numFmtId="165" formatCode="dd\.mm\.yyyy"/>
    <numFmt numFmtId="166" formatCode="#,##0.00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4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4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4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2" fillId="0" borderId="22" xfId="0" applyFont="1" applyBorder="1" applyAlignment="1" applyProtection="1">
      <alignment horizontal="center" vertical="center"/>
    </xf>
    <xf numFmtId="49" fontId="32" fillId="0" borderId="22" xfId="0" applyNumberFormat="1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4" fontId="32" fillId="0" borderId="22" xfId="0" applyNumberFormat="1" applyFont="1" applyBorder="1" applyAlignment="1" applyProtection="1">
      <alignment vertical="center"/>
    </xf>
    <xf numFmtId="4" fontId="32" fillId="2" borderId="22" xfId="0" applyNumberFormat="1" applyFont="1" applyFill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8</v>
      </c>
      <c r="BT3" s="15" t="s">
        <v>9</v>
      </c>
    </row>
    <row r="4" s="1" customFormat="1" ht="24.96" customHeight="1">
      <c r="B4" s="19"/>
      <c r="C4" s="20"/>
      <c r="D4" s="21" t="s">
        <v>10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11</v>
      </c>
      <c r="BE4" s="23" t="s">
        <v>12</v>
      </c>
      <c r="BS4" s="15" t="s">
        <v>6</v>
      </c>
    </row>
    <row r="5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5" t="s">
        <v>14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E5" s="26" t="s">
        <v>15</v>
      </c>
      <c r="BS5" s="15" t="s">
        <v>6</v>
      </c>
    </row>
    <row r="6" s="1" customFormat="1" ht="36.96" customHeight="1">
      <c r="B6" s="19"/>
      <c r="C6" s="20"/>
      <c r="D6" s="27" t="s">
        <v>16</v>
      </c>
      <c r="E6" s="20"/>
      <c r="F6" s="20"/>
      <c r="G6" s="20"/>
      <c r="H6" s="20"/>
      <c r="I6" s="20"/>
      <c r="J6" s="20"/>
      <c r="K6" s="28" t="s">
        <v>17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E6" s="29"/>
      <c r="BS6" s="15" t="s">
        <v>6</v>
      </c>
    </row>
    <row r="7" s="1" customFormat="1" ht="12" customHeight="1">
      <c r="B7" s="19"/>
      <c r="C7" s="20"/>
      <c r="D7" s="30" t="s">
        <v>18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19</v>
      </c>
      <c r="AL7" s="20"/>
      <c r="AM7" s="20"/>
      <c r="AN7" s="25" t="s">
        <v>1</v>
      </c>
      <c r="AO7" s="20"/>
      <c r="AP7" s="20"/>
      <c r="AQ7" s="20"/>
      <c r="AR7" s="18"/>
      <c r="BE7" s="29"/>
      <c r="BS7" s="15" t="s">
        <v>6</v>
      </c>
    </row>
    <row r="8" s="1" customFormat="1" ht="12" customHeight="1">
      <c r="B8" s="19"/>
      <c r="C8" s="20"/>
      <c r="D8" s="30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22</v>
      </c>
      <c r="AL8" s="20"/>
      <c r="AM8" s="20"/>
      <c r="AN8" s="31" t="s">
        <v>23</v>
      </c>
      <c r="AO8" s="20"/>
      <c r="AP8" s="20"/>
      <c r="AQ8" s="20"/>
      <c r="AR8" s="18"/>
      <c r="BE8" s="29"/>
      <c r="BS8" s="15" t="s">
        <v>6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9"/>
      <c r="BS9" s="15" t="s">
        <v>6</v>
      </c>
    </row>
    <row r="10" s="1" customFormat="1" ht="12" customHeight="1">
      <c r="B10" s="19"/>
      <c r="C10" s="20"/>
      <c r="D10" s="30" t="s">
        <v>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25</v>
      </c>
      <c r="AL10" s="20"/>
      <c r="AM10" s="20"/>
      <c r="AN10" s="25" t="s">
        <v>1</v>
      </c>
      <c r="AO10" s="20"/>
      <c r="AP10" s="20"/>
      <c r="AQ10" s="20"/>
      <c r="AR10" s="18"/>
      <c r="BE10" s="29"/>
      <c r="BS10" s="15" t="s">
        <v>26</v>
      </c>
    </row>
    <row r="11" s="1" customFormat="1" ht="18.48" customHeight="1">
      <c r="B11" s="19"/>
      <c r="C11" s="20"/>
      <c r="D11" s="20"/>
      <c r="E11" s="25" t="s">
        <v>21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27</v>
      </c>
      <c r="AL11" s="20"/>
      <c r="AM11" s="20"/>
      <c r="AN11" s="25" t="s">
        <v>1</v>
      </c>
      <c r="AO11" s="20"/>
      <c r="AP11" s="20"/>
      <c r="AQ11" s="20"/>
      <c r="AR11" s="18"/>
      <c r="BE11" s="29"/>
      <c r="BS11" s="15" t="s">
        <v>26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9"/>
      <c r="BS12" s="15" t="s">
        <v>26</v>
      </c>
    </row>
    <row r="13" s="1" customFormat="1" ht="12" customHeight="1">
      <c r="B13" s="19"/>
      <c r="C13" s="20"/>
      <c r="D13" s="30" t="s">
        <v>28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25</v>
      </c>
      <c r="AL13" s="20"/>
      <c r="AM13" s="20"/>
      <c r="AN13" s="32" t="s">
        <v>29</v>
      </c>
      <c r="AO13" s="20"/>
      <c r="AP13" s="20"/>
      <c r="AQ13" s="20"/>
      <c r="AR13" s="18"/>
      <c r="BE13" s="29"/>
      <c r="BS13" s="15" t="s">
        <v>26</v>
      </c>
    </row>
    <row r="14">
      <c r="B14" s="19"/>
      <c r="C14" s="20"/>
      <c r="D14" s="20"/>
      <c r="E14" s="32" t="s">
        <v>29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27</v>
      </c>
      <c r="AL14" s="20"/>
      <c r="AM14" s="20"/>
      <c r="AN14" s="32" t="s">
        <v>29</v>
      </c>
      <c r="AO14" s="20"/>
      <c r="AP14" s="20"/>
      <c r="AQ14" s="20"/>
      <c r="AR14" s="18"/>
      <c r="BE14" s="29"/>
      <c r="BS14" s="15" t="s">
        <v>26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9"/>
      <c r="BS15" s="15" t="s">
        <v>4</v>
      </c>
    </row>
    <row r="16" s="1" customFormat="1" ht="12" customHeight="1">
      <c r="B16" s="19"/>
      <c r="C16" s="20"/>
      <c r="D16" s="30" t="s">
        <v>30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25</v>
      </c>
      <c r="AL16" s="20"/>
      <c r="AM16" s="20"/>
      <c r="AN16" s="25" t="s">
        <v>1</v>
      </c>
      <c r="AO16" s="20"/>
      <c r="AP16" s="20"/>
      <c r="AQ16" s="20"/>
      <c r="AR16" s="18"/>
      <c r="BE16" s="29"/>
      <c r="BS16" s="15" t="s">
        <v>4</v>
      </c>
    </row>
    <row r="17" s="1" customFormat="1" ht="18.48" customHeight="1">
      <c r="B17" s="19"/>
      <c r="C17" s="20"/>
      <c r="D17" s="20"/>
      <c r="E17" s="25" t="s">
        <v>21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27</v>
      </c>
      <c r="AL17" s="20"/>
      <c r="AM17" s="20"/>
      <c r="AN17" s="25" t="s">
        <v>1</v>
      </c>
      <c r="AO17" s="20"/>
      <c r="AP17" s="20"/>
      <c r="AQ17" s="20"/>
      <c r="AR17" s="18"/>
      <c r="BE17" s="29"/>
      <c r="BS17" s="15" t="s">
        <v>31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9"/>
      <c r="BS18" s="15" t="s">
        <v>6</v>
      </c>
    </row>
    <row r="19" s="1" customFormat="1" ht="12" customHeight="1">
      <c r="B19" s="19"/>
      <c r="C19" s="20"/>
      <c r="D19" s="30" t="s">
        <v>32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25</v>
      </c>
      <c r="AL19" s="20"/>
      <c r="AM19" s="20"/>
      <c r="AN19" s="25" t="s">
        <v>1</v>
      </c>
      <c r="AO19" s="20"/>
      <c r="AP19" s="20"/>
      <c r="AQ19" s="20"/>
      <c r="AR19" s="18"/>
      <c r="BE19" s="29"/>
      <c r="BS19" s="15" t="s">
        <v>6</v>
      </c>
    </row>
    <row r="20" s="1" customFormat="1" ht="18.48" customHeight="1">
      <c r="B20" s="19"/>
      <c r="C20" s="20"/>
      <c r="D20" s="20"/>
      <c r="E20" s="25" t="s">
        <v>21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27</v>
      </c>
      <c r="AL20" s="20"/>
      <c r="AM20" s="20"/>
      <c r="AN20" s="25" t="s">
        <v>1</v>
      </c>
      <c r="AO20" s="20"/>
      <c r="AP20" s="20"/>
      <c r="AQ20" s="20"/>
      <c r="AR20" s="18"/>
      <c r="BE20" s="29"/>
      <c r="BS20" s="15" t="s">
        <v>31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9"/>
    </row>
    <row r="22" s="1" customFormat="1" ht="12" customHeight="1">
      <c r="B22" s="19"/>
      <c r="C22" s="20"/>
      <c r="D22" s="30" t="s">
        <v>33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9"/>
    </row>
    <row r="23" s="1" customFormat="1" ht="16.5" customHeight="1">
      <c r="B23" s="19"/>
      <c r="C23" s="20"/>
      <c r="D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E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E25" s="29"/>
    </row>
    <row r="26" s="2" customFormat="1" ht="25.92" customHeight="1">
      <c r="A26" s="36"/>
      <c r="B26" s="37"/>
      <c r="C26" s="38"/>
      <c r="D26" s="39" t="s">
        <v>34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E26" s="29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29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35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36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37</v>
      </c>
      <c r="AL28" s="43"/>
      <c r="AM28" s="43"/>
      <c r="AN28" s="43"/>
      <c r="AO28" s="43"/>
      <c r="AP28" s="38"/>
      <c r="AQ28" s="38"/>
      <c r="AR28" s="42"/>
      <c r="BE28" s="29"/>
    </row>
    <row r="29" s="3" customFormat="1" ht="14.4" customHeight="1">
      <c r="A29" s="3"/>
      <c r="B29" s="44"/>
      <c r="C29" s="45"/>
      <c r="D29" s="30" t="s">
        <v>38</v>
      </c>
      <c r="E29" s="45"/>
      <c r="F29" s="30" t="s">
        <v>39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ROUND(AZ94,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ROUND(AV94, 2)</f>
        <v>0</v>
      </c>
      <c r="AL29" s="45"/>
      <c r="AM29" s="45"/>
      <c r="AN29" s="45"/>
      <c r="AO29" s="45"/>
      <c r="AP29" s="45"/>
      <c r="AQ29" s="45"/>
      <c r="AR29" s="48"/>
      <c r="BE29" s="49"/>
    </row>
    <row r="30" s="3" customFormat="1" ht="14.4" customHeight="1">
      <c r="A30" s="3"/>
      <c r="B30" s="44"/>
      <c r="C30" s="45"/>
      <c r="D30" s="45"/>
      <c r="E30" s="45"/>
      <c r="F30" s="30" t="s">
        <v>40</v>
      </c>
      <c r="G30" s="45"/>
      <c r="H30" s="45"/>
      <c r="I30" s="45"/>
      <c r="J30" s="45"/>
      <c r="K30" s="45"/>
      <c r="L30" s="46">
        <v>0.12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ROUND(BA94,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ROUND(AW94, 2)</f>
        <v>0</v>
      </c>
      <c r="AL30" s="45"/>
      <c r="AM30" s="45"/>
      <c r="AN30" s="45"/>
      <c r="AO30" s="45"/>
      <c r="AP30" s="45"/>
      <c r="AQ30" s="45"/>
      <c r="AR30" s="48"/>
      <c r="BE30" s="49"/>
    </row>
    <row r="31" hidden="1" s="3" customFormat="1" ht="14.4" customHeight="1">
      <c r="A31" s="3"/>
      <c r="B31" s="44"/>
      <c r="C31" s="45"/>
      <c r="D31" s="45"/>
      <c r="E31" s="45"/>
      <c r="F31" s="30" t="s">
        <v>41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E31" s="49"/>
    </row>
    <row r="32" hidden="1" s="3" customFormat="1" ht="14.4" customHeight="1">
      <c r="A32" s="3"/>
      <c r="B32" s="44"/>
      <c r="C32" s="45"/>
      <c r="D32" s="45"/>
      <c r="E32" s="45"/>
      <c r="F32" s="30" t="s">
        <v>42</v>
      </c>
      <c r="G32" s="45"/>
      <c r="H32" s="45"/>
      <c r="I32" s="45"/>
      <c r="J32" s="45"/>
      <c r="K32" s="45"/>
      <c r="L32" s="46">
        <v>0.12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E32" s="49"/>
    </row>
    <row r="33" hidden="1" s="3" customFormat="1" ht="14.4" customHeight="1">
      <c r="A33" s="3"/>
      <c r="B33" s="44"/>
      <c r="C33" s="45"/>
      <c r="D33" s="45"/>
      <c r="E33" s="45"/>
      <c r="F33" s="30" t="s">
        <v>43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ROUND(BD94,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E33" s="49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29"/>
    </row>
    <row r="35" s="2" customFormat="1" ht="25.92" customHeight="1">
      <c r="A35" s="36"/>
      <c r="B35" s="37"/>
      <c r="C35" s="50"/>
      <c r="D35" s="51" t="s">
        <v>44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45</v>
      </c>
      <c r="U35" s="52"/>
      <c r="V35" s="52"/>
      <c r="W35" s="52"/>
      <c r="X35" s="54" t="s">
        <v>46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2"/>
      <c r="BE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E36" s="36"/>
    </row>
    <row r="37" s="2" customFormat="1" ht="14.4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  <c r="BE37" s="36"/>
    </row>
    <row r="38" s="1" customFormat="1" ht="14.4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="1" customFormat="1" ht="14.4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="1" customFormat="1" ht="14.4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="1" customFormat="1" ht="14.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="1" customFormat="1" ht="14.4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="1" customFormat="1" ht="14.4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="1" customFormat="1" ht="14.4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="1" customFormat="1" ht="14.4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="1" customFormat="1" ht="14.4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="1" customFormat="1" ht="14.4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="1" customFormat="1" ht="14.4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="2" customFormat="1" ht="14.4" customHeight="1">
      <c r="B49" s="57"/>
      <c r="C49" s="58"/>
      <c r="D49" s="59" t="s">
        <v>47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59" t="s">
        <v>48</v>
      </c>
      <c r="AI49" s="60"/>
      <c r="AJ49" s="60"/>
      <c r="AK49" s="60"/>
      <c r="AL49" s="60"/>
      <c r="AM49" s="60"/>
      <c r="AN49" s="60"/>
      <c r="AO49" s="60"/>
      <c r="AP49" s="58"/>
      <c r="AQ49" s="58"/>
      <c r="AR49" s="61"/>
    </row>
    <row r="50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="2" customFormat="1">
      <c r="A60" s="36"/>
      <c r="B60" s="37"/>
      <c r="C60" s="38"/>
      <c r="D60" s="62" t="s">
        <v>49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2" t="s">
        <v>50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2" t="s">
        <v>49</v>
      </c>
      <c r="AI60" s="40"/>
      <c r="AJ60" s="40"/>
      <c r="AK60" s="40"/>
      <c r="AL60" s="40"/>
      <c r="AM60" s="62" t="s">
        <v>50</v>
      </c>
      <c r="AN60" s="40"/>
      <c r="AO60" s="40"/>
      <c r="AP60" s="38"/>
      <c r="AQ60" s="38"/>
      <c r="AR60" s="42"/>
      <c r="BE60" s="36"/>
    </row>
    <row r="6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="2" customFormat="1">
      <c r="A64" s="36"/>
      <c r="B64" s="37"/>
      <c r="C64" s="38"/>
      <c r="D64" s="59" t="s">
        <v>51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59" t="s">
        <v>52</v>
      </c>
      <c r="AI64" s="63"/>
      <c r="AJ64" s="63"/>
      <c r="AK64" s="63"/>
      <c r="AL64" s="63"/>
      <c r="AM64" s="63"/>
      <c r="AN64" s="63"/>
      <c r="AO64" s="63"/>
      <c r="AP64" s="38"/>
      <c r="AQ64" s="38"/>
      <c r="AR64" s="42"/>
      <c r="BE64" s="36"/>
    </row>
    <row r="6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="2" customFormat="1">
      <c r="A75" s="36"/>
      <c r="B75" s="37"/>
      <c r="C75" s="38"/>
      <c r="D75" s="62" t="s">
        <v>49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2" t="s">
        <v>50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2" t="s">
        <v>49</v>
      </c>
      <c r="AI75" s="40"/>
      <c r="AJ75" s="40"/>
      <c r="AK75" s="40"/>
      <c r="AL75" s="40"/>
      <c r="AM75" s="62" t="s">
        <v>50</v>
      </c>
      <c r="AN75" s="40"/>
      <c r="AO75" s="40"/>
      <c r="AP75" s="38"/>
      <c r="AQ75" s="38"/>
      <c r="AR75" s="42"/>
      <c r="BE75" s="36"/>
    </row>
    <row r="76" s="2" customForma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  <c r="BE76" s="36"/>
    </row>
    <row r="77" s="2" customFormat="1" ht="6.96" customHeight="1">
      <c r="A77" s="36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42"/>
      <c r="BE77" s="36"/>
    </row>
    <row r="81" s="2" customFormat="1" ht="6.96" customHeight="1">
      <c r="A81" s="36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42"/>
      <c r="BE81" s="36"/>
    </row>
    <row r="82" s="2" customFormat="1" ht="24.96" customHeight="1">
      <c r="A82" s="36"/>
      <c r="B82" s="37"/>
      <c r="C82" s="21" t="s">
        <v>53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  <c r="B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  <c r="BE83" s="36"/>
    </row>
    <row r="84" s="4" customFormat="1" ht="12" customHeight="1">
      <c r="A84" s="4"/>
      <c r="B84" s="68"/>
      <c r="C84" s="30" t="s">
        <v>13</v>
      </c>
      <c r="D84" s="69"/>
      <c r="E84" s="69"/>
      <c r="F84" s="69"/>
      <c r="G84" s="69"/>
      <c r="H84" s="69"/>
      <c r="I84" s="69"/>
      <c r="J84" s="69"/>
      <c r="K84" s="69"/>
      <c r="L84" s="69" t="str">
        <f>K5</f>
        <v>20240603</v>
      </c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70"/>
      <c r="BE84" s="4"/>
    </row>
    <row r="85" s="5" customFormat="1" ht="36.96" customHeight="1">
      <c r="A85" s="5"/>
      <c r="B85" s="71"/>
      <c r="C85" s="72" t="s">
        <v>16</v>
      </c>
      <c r="D85" s="73"/>
      <c r="E85" s="73"/>
      <c r="F85" s="73"/>
      <c r="G85" s="73"/>
      <c r="H85" s="73"/>
      <c r="I85" s="73"/>
      <c r="J85" s="73"/>
      <c r="K85" s="73"/>
      <c r="L85" s="74" t="str">
        <f>K6</f>
        <v>Pulečný - splašková kanalizace k domu č.p. 153</v>
      </c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5"/>
      <c r="BE85" s="5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  <c r="BE86" s="36"/>
    </row>
    <row r="87" s="2" customFormat="1" ht="12" customHeight="1">
      <c r="A87" s="36"/>
      <c r="B87" s="37"/>
      <c r="C87" s="30" t="s">
        <v>20</v>
      </c>
      <c r="D87" s="38"/>
      <c r="E87" s="38"/>
      <c r="F87" s="38"/>
      <c r="G87" s="38"/>
      <c r="H87" s="38"/>
      <c r="I87" s="38"/>
      <c r="J87" s="38"/>
      <c r="K87" s="38"/>
      <c r="L87" s="76" t="str">
        <f>IF(K8="","",K8)</f>
        <v xml:space="preserve"> 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0" t="s">
        <v>22</v>
      </c>
      <c r="AJ87" s="38"/>
      <c r="AK87" s="38"/>
      <c r="AL87" s="38"/>
      <c r="AM87" s="77" t="str">
        <f>IF(AN8= "","",AN8)</f>
        <v>3. 6. 2024</v>
      </c>
      <c r="AN87" s="77"/>
      <c r="AO87" s="38"/>
      <c r="AP87" s="38"/>
      <c r="AQ87" s="38"/>
      <c r="AR87" s="42"/>
      <c r="B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  <c r="BE88" s="36"/>
    </row>
    <row r="89" s="2" customFormat="1" ht="15.15" customHeight="1">
      <c r="A89" s="36"/>
      <c r="B89" s="37"/>
      <c r="C89" s="30" t="s">
        <v>24</v>
      </c>
      <c r="D89" s="38"/>
      <c r="E89" s="38"/>
      <c r="F89" s="38"/>
      <c r="G89" s="38"/>
      <c r="H89" s="38"/>
      <c r="I89" s="38"/>
      <c r="J89" s="38"/>
      <c r="K89" s="38"/>
      <c r="L89" s="69" t="str">
        <f>IF(E11= "","",E11)</f>
        <v xml:space="preserve"> 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0" t="s">
        <v>30</v>
      </c>
      <c r="AJ89" s="38"/>
      <c r="AK89" s="38"/>
      <c r="AL89" s="38"/>
      <c r="AM89" s="78" t="str">
        <f>IF(E17="","",E17)</f>
        <v xml:space="preserve"> </v>
      </c>
      <c r="AN89" s="69"/>
      <c r="AO89" s="69"/>
      <c r="AP89" s="69"/>
      <c r="AQ89" s="38"/>
      <c r="AR89" s="42"/>
      <c r="AS89" s="79" t="s">
        <v>54</v>
      </c>
      <c r="AT89" s="80"/>
      <c r="AU89" s="81"/>
      <c r="AV89" s="81"/>
      <c r="AW89" s="81"/>
      <c r="AX89" s="81"/>
      <c r="AY89" s="81"/>
      <c r="AZ89" s="81"/>
      <c r="BA89" s="81"/>
      <c r="BB89" s="81"/>
      <c r="BC89" s="81"/>
      <c r="BD89" s="82"/>
      <c r="BE89" s="36"/>
    </row>
    <row r="90" s="2" customFormat="1" ht="15.15" customHeight="1">
      <c r="A90" s="36"/>
      <c r="B90" s="37"/>
      <c r="C90" s="30" t="s">
        <v>28</v>
      </c>
      <c r="D90" s="38"/>
      <c r="E90" s="38"/>
      <c r="F90" s="38"/>
      <c r="G90" s="38"/>
      <c r="H90" s="38"/>
      <c r="I90" s="38"/>
      <c r="J90" s="38"/>
      <c r="K90" s="38"/>
      <c r="L90" s="69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0" t="s">
        <v>32</v>
      </c>
      <c r="AJ90" s="38"/>
      <c r="AK90" s="38"/>
      <c r="AL90" s="38"/>
      <c r="AM90" s="78" t="str">
        <f>IF(E20="","",E20)</f>
        <v xml:space="preserve"> </v>
      </c>
      <c r="AN90" s="69"/>
      <c r="AO90" s="69"/>
      <c r="AP90" s="69"/>
      <c r="AQ90" s="38"/>
      <c r="AR90" s="42"/>
      <c r="AS90" s="83"/>
      <c r="AT90" s="84"/>
      <c r="AU90" s="85"/>
      <c r="AV90" s="85"/>
      <c r="AW90" s="85"/>
      <c r="AX90" s="85"/>
      <c r="AY90" s="85"/>
      <c r="AZ90" s="85"/>
      <c r="BA90" s="85"/>
      <c r="BB90" s="85"/>
      <c r="BC90" s="85"/>
      <c r="BD90" s="86"/>
      <c r="BE90" s="36"/>
    </row>
    <row r="91" s="2" customFormat="1" ht="10.8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87"/>
      <c r="AT91" s="88"/>
      <c r="AU91" s="89"/>
      <c r="AV91" s="89"/>
      <c r="AW91" s="89"/>
      <c r="AX91" s="89"/>
      <c r="AY91" s="89"/>
      <c r="AZ91" s="89"/>
      <c r="BA91" s="89"/>
      <c r="BB91" s="89"/>
      <c r="BC91" s="89"/>
      <c r="BD91" s="90"/>
      <c r="BE91" s="36"/>
    </row>
    <row r="92" s="2" customFormat="1" ht="29.28" customHeight="1">
      <c r="A92" s="36"/>
      <c r="B92" s="37"/>
      <c r="C92" s="91" t="s">
        <v>55</v>
      </c>
      <c r="D92" s="92"/>
      <c r="E92" s="92"/>
      <c r="F92" s="92"/>
      <c r="G92" s="92"/>
      <c r="H92" s="93"/>
      <c r="I92" s="94" t="s">
        <v>56</v>
      </c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5" t="s">
        <v>57</v>
      </c>
      <c r="AH92" s="92"/>
      <c r="AI92" s="92"/>
      <c r="AJ92" s="92"/>
      <c r="AK92" s="92"/>
      <c r="AL92" s="92"/>
      <c r="AM92" s="92"/>
      <c r="AN92" s="94" t="s">
        <v>58</v>
      </c>
      <c r="AO92" s="92"/>
      <c r="AP92" s="96"/>
      <c r="AQ92" s="97" t="s">
        <v>59</v>
      </c>
      <c r="AR92" s="42"/>
      <c r="AS92" s="98" t="s">
        <v>60</v>
      </c>
      <c r="AT92" s="99" t="s">
        <v>61</v>
      </c>
      <c r="AU92" s="99" t="s">
        <v>62</v>
      </c>
      <c r="AV92" s="99" t="s">
        <v>63</v>
      </c>
      <c r="AW92" s="99" t="s">
        <v>64</v>
      </c>
      <c r="AX92" s="99" t="s">
        <v>65</v>
      </c>
      <c r="AY92" s="99" t="s">
        <v>66</v>
      </c>
      <c r="AZ92" s="99" t="s">
        <v>67</v>
      </c>
      <c r="BA92" s="99" t="s">
        <v>68</v>
      </c>
      <c r="BB92" s="99" t="s">
        <v>69</v>
      </c>
      <c r="BC92" s="99" t="s">
        <v>70</v>
      </c>
      <c r="BD92" s="100" t="s">
        <v>71</v>
      </c>
      <c r="BE92" s="36"/>
    </row>
    <row r="93" s="2" customFormat="1" ht="10.8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101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3"/>
      <c r="BE93" s="36"/>
    </row>
    <row r="94" s="6" customFormat="1" ht="32.4" customHeight="1">
      <c r="A94" s="6"/>
      <c r="B94" s="104"/>
      <c r="C94" s="105" t="s">
        <v>72</v>
      </c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7">
        <f>ROUND(AG95,2)</f>
        <v>0</v>
      </c>
      <c r="AH94" s="107"/>
      <c r="AI94" s="107"/>
      <c r="AJ94" s="107"/>
      <c r="AK94" s="107"/>
      <c r="AL94" s="107"/>
      <c r="AM94" s="107"/>
      <c r="AN94" s="108">
        <f>SUM(AG94,AT94)</f>
        <v>0</v>
      </c>
      <c r="AO94" s="108"/>
      <c r="AP94" s="108"/>
      <c r="AQ94" s="109" t="s">
        <v>1</v>
      </c>
      <c r="AR94" s="110"/>
      <c r="AS94" s="111">
        <f>ROUND(AS95,2)</f>
        <v>0</v>
      </c>
      <c r="AT94" s="112">
        <f>ROUND(SUM(AV94:AW94),2)</f>
        <v>0</v>
      </c>
      <c r="AU94" s="113">
        <f>ROUND(AU95,5)</f>
        <v>0</v>
      </c>
      <c r="AV94" s="112">
        <f>ROUND(AZ94*L29,2)</f>
        <v>0</v>
      </c>
      <c r="AW94" s="112">
        <f>ROUND(BA94*L30,2)</f>
        <v>0</v>
      </c>
      <c r="AX94" s="112">
        <f>ROUND(BB94*L29,2)</f>
        <v>0</v>
      </c>
      <c r="AY94" s="112">
        <f>ROUND(BC94*L30,2)</f>
        <v>0</v>
      </c>
      <c r="AZ94" s="112">
        <f>ROUND(AZ95,2)</f>
        <v>0</v>
      </c>
      <c r="BA94" s="112">
        <f>ROUND(BA95,2)</f>
        <v>0</v>
      </c>
      <c r="BB94" s="112">
        <f>ROUND(BB95,2)</f>
        <v>0</v>
      </c>
      <c r="BC94" s="112">
        <f>ROUND(BC95,2)</f>
        <v>0</v>
      </c>
      <c r="BD94" s="114">
        <f>ROUND(BD95,2)</f>
        <v>0</v>
      </c>
      <c r="BE94" s="6"/>
      <c r="BS94" s="115" t="s">
        <v>73</v>
      </c>
      <c r="BT94" s="115" t="s">
        <v>74</v>
      </c>
      <c r="BV94" s="115" t="s">
        <v>75</v>
      </c>
      <c r="BW94" s="115" t="s">
        <v>5</v>
      </c>
      <c r="BX94" s="115" t="s">
        <v>76</v>
      </c>
      <c r="CL94" s="115" t="s">
        <v>1</v>
      </c>
    </row>
    <row r="95" s="7" customFormat="1" ht="24.75" customHeight="1">
      <c r="A95" s="116" t="s">
        <v>77</v>
      </c>
      <c r="B95" s="117"/>
      <c r="C95" s="118"/>
      <c r="D95" s="119" t="s">
        <v>14</v>
      </c>
      <c r="E95" s="119"/>
      <c r="F95" s="119"/>
      <c r="G95" s="119"/>
      <c r="H95" s="119"/>
      <c r="I95" s="120"/>
      <c r="J95" s="119" t="s">
        <v>17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1">
        <f>'20240603 - Pulečný - spla...'!J28</f>
        <v>0</v>
      </c>
      <c r="AH95" s="120"/>
      <c r="AI95" s="120"/>
      <c r="AJ95" s="120"/>
      <c r="AK95" s="120"/>
      <c r="AL95" s="120"/>
      <c r="AM95" s="120"/>
      <c r="AN95" s="121">
        <f>SUM(AG95,AT95)</f>
        <v>0</v>
      </c>
      <c r="AO95" s="120"/>
      <c r="AP95" s="120"/>
      <c r="AQ95" s="122" t="s">
        <v>78</v>
      </c>
      <c r="AR95" s="123"/>
      <c r="AS95" s="124">
        <v>0</v>
      </c>
      <c r="AT95" s="125">
        <f>ROUND(SUM(AV95:AW95),2)</f>
        <v>0</v>
      </c>
      <c r="AU95" s="126">
        <f>'20240603 - Pulečný - spla...'!P125</f>
        <v>0</v>
      </c>
      <c r="AV95" s="125">
        <f>'20240603 - Pulečný - spla...'!J31</f>
        <v>0</v>
      </c>
      <c r="AW95" s="125">
        <f>'20240603 - Pulečný - spla...'!J32</f>
        <v>0</v>
      </c>
      <c r="AX95" s="125">
        <f>'20240603 - Pulečný - spla...'!J33</f>
        <v>0</v>
      </c>
      <c r="AY95" s="125">
        <f>'20240603 - Pulečný - spla...'!J34</f>
        <v>0</v>
      </c>
      <c r="AZ95" s="125">
        <f>'20240603 - Pulečný - spla...'!F31</f>
        <v>0</v>
      </c>
      <c r="BA95" s="125">
        <f>'20240603 - Pulečný - spla...'!F32</f>
        <v>0</v>
      </c>
      <c r="BB95" s="125">
        <f>'20240603 - Pulečný - spla...'!F33</f>
        <v>0</v>
      </c>
      <c r="BC95" s="125">
        <f>'20240603 - Pulečný - spla...'!F34</f>
        <v>0</v>
      </c>
      <c r="BD95" s="127">
        <f>'20240603 - Pulečný - spla...'!F35</f>
        <v>0</v>
      </c>
      <c r="BE95" s="7"/>
      <c r="BT95" s="128" t="s">
        <v>8</v>
      </c>
      <c r="BU95" s="128" t="s">
        <v>79</v>
      </c>
      <c r="BV95" s="128" t="s">
        <v>75</v>
      </c>
      <c r="BW95" s="128" t="s">
        <v>5</v>
      </c>
      <c r="BX95" s="128" t="s">
        <v>76</v>
      </c>
      <c r="CL95" s="128" t="s">
        <v>1</v>
      </c>
    </row>
    <row r="96" s="2" customFormat="1" ht="30" customHeight="1">
      <c r="A96" s="36"/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42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</row>
    <row r="97" s="2" customFormat="1" ht="6.96" customHeight="1">
      <c r="A97" s="36"/>
      <c r="B97" s="64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42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</row>
  </sheetData>
  <sheetProtection sheet="1" formatColumns="0" formatRows="0" objects="1" scenarios="1" spinCount="100000" saltValue="9vX6ulbyZRqDfG7WrtXQN7gVOrFMkAYT50eHBncC3vJusOvKOv5UTG/4PErAhS2SCev5WIMTlykB6buXv4aYUg==" hashValue="RdT8pfOhpepREskWuM5exoUKqe4w5En0cFZvKXb4HkD7Z/59uh4Q3Hzi4ps8G/1Dojvo7Zv4zTScJAGUVly2pQ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0240603 - Pulečný - spla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8"/>
      <c r="AT3" s="15" t="s">
        <v>80</v>
      </c>
    </row>
    <row r="4" s="1" customFormat="1" ht="24.96" customHeight="1">
      <c r="B4" s="18"/>
      <c r="D4" s="131" t="s">
        <v>81</v>
      </c>
      <c r="L4" s="18"/>
      <c r="M4" s="132" t="s">
        <v>11</v>
      </c>
      <c r="AT4" s="15" t="s">
        <v>4</v>
      </c>
    </row>
    <row r="5" s="1" customFormat="1" ht="6.96" customHeight="1">
      <c r="B5" s="18"/>
      <c r="L5" s="18"/>
    </row>
    <row r="6" s="2" customFormat="1" ht="12" customHeight="1">
      <c r="A6" s="36"/>
      <c r="B6" s="42"/>
      <c r="C6" s="36"/>
      <c r="D6" s="133" t="s">
        <v>16</v>
      </c>
      <c r="E6" s="36"/>
      <c r="F6" s="36"/>
      <c r="G6" s="36"/>
      <c r="H6" s="36"/>
      <c r="I6" s="36"/>
      <c r="J6" s="36"/>
      <c r="K6" s="36"/>
      <c r="L6" s="61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</row>
    <row r="7" s="2" customFormat="1" ht="16.5" customHeight="1">
      <c r="A7" s="36"/>
      <c r="B7" s="42"/>
      <c r="C7" s="36"/>
      <c r="D7" s="36"/>
      <c r="E7" s="134" t="s">
        <v>17</v>
      </c>
      <c r="F7" s="36"/>
      <c r="G7" s="36"/>
      <c r="H7" s="36"/>
      <c r="I7" s="36"/>
      <c r="J7" s="36"/>
      <c r="K7" s="36"/>
      <c r="L7" s="61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</row>
    <row r="8" s="2" customFormat="1">
      <c r="A8" s="36"/>
      <c r="B8" s="42"/>
      <c r="C8" s="36"/>
      <c r="D8" s="36"/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2" customHeight="1">
      <c r="A9" s="36"/>
      <c r="B9" s="42"/>
      <c r="C9" s="36"/>
      <c r="D9" s="133" t="s">
        <v>18</v>
      </c>
      <c r="E9" s="36"/>
      <c r="F9" s="135" t="s">
        <v>1</v>
      </c>
      <c r="G9" s="36"/>
      <c r="H9" s="36"/>
      <c r="I9" s="133" t="s">
        <v>19</v>
      </c>
      <c r="J9" s="135" t="s">
        <v>1</v>
      </c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 ht="12" customHeight="1">
      <c r="A10" s="36"/>
      <c r="B10" s="42"/>
      <c r="C10" s="36"/>
      <c r="D10" s="133" t="s">
        <v>20</v>
      </c>
      <c r="E10" s="36"/>
      <c r="F10" s="135" t="s">
        <v>21</v>
      </c>
      <c r="G10" s="36"/>
      <c r="H10" s="36"/>
      <c r="I10" s="133" t="s">
        <v>22</v>
      </c>
      <c r="J10" s="136" t="str">
        <f>'Rekapitulace stavby'!AN8</f>
        <v>3. 6. 2024</v>
      </c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0.8" customHeight="1">
      <c r="A11" s="36"/>
      <c r="B11" s="42"/>
      <c r="C11" s="36"/>
      <c r="D11" s="36"/>
      <c r="E11" s="36"/>
      <c r="F11" s="36"/>
      <c r="G11" s="36"/>
      <c r="H11" s="36"/>
      <c r="I11" s="36"/>
      <c r="J11" s="36"/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3" t="s">
        <v>24</v>
      </c>
      <c r="E12" s="36"/>
      <c r="F12" s="36"/>
      <c r="G12" s="36"/>
      <c r="H12" s="36"/>
      <c r="I12" s="133" t="s">
        <v>25</v>
      </c>
      <c r="J12" s="135" t="str">
        <f>IF('Rekapitulace stavby'!AN10="","",'Rekapitulace stavby'!AN10)</f>
        <v/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8" customHeight="1">
      <c r="A13" s="36"/>
      <c r="B13" s="42"/>
      <c r="C13" s="36"/>
      <c r="D13" s="36"/>
      <c r="E13" s="135" t="str">
        <f>IF('Rekapitulace stavby'!E11="","",'Rekapitulace stavby'!E11)</f>
        <v xml:space="preserve"> </v>
      </c>
      <c r="F13" s="36"/>
      <c r="G13" s="36"/>
      <c r="H13" s="36"/>
      <c r="I13" s="133" t="s">
        <v>27</v>
      </c>
      <c r="J13" s="135" t="str">
        <f>IF('Rekapitulace stavby'!AN11="","",'Rekapitulace stavby'!AN11)</f>
        <v/>
      </c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6.96" customHeight="1">
      <c r="A14" s="36"/>
      <c r="B14" s="42"/>
      <c r="C14" s="36"/>
      <c r="D14" s="36"/>
      <c r="E14" s="36"/>
      <c r="F14" s="36"/>
      <c r="G14" s="36"/>
      <c r="H14" s="36"/>
      <c r="I14" s="36"/>
      <c r="J14" s="36"/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2" customHeight="1">
      <c r="A15" s="36"/>
      <c r="B15" s="42"/>
      <c r="C15" s="36"/>
      <c r="D15" s="133" t="s">
        <v>28</v>
      </c>
      <c r="E15" s="36"/>
      <c r="F15" s="36"/>
      <c r="G15" s="36"/>
      <c r="H15" s="36"/>
      <c r="I15" s="133" t="s">
        <v>25</v>
      </c>
      <c r="J15" s="31" t="str">
        <f>'Rekapitulace stavby'!AN13</f>
        <v>Vyplň údaj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18" customHeight="1">
      <c r="A16" s="36"/>
      <c r="B16" s="42"/>
      <c r="C16" s="36"/>
      <c r="D16" s="36"/>
      <c r="E16" s="31" t="str">
        <f>'Rekapitulace stavby'!E14</f>
        <v>Vyplň údaj</v>
      </c>
      <c r="F16" s="135"/>
      <c r="G16" s="135"/>
      <c r="H16" s="135"/>
      <c r="I16" s="133" t="s">
        <v>27</v>
      </c>
      <c r="J16" s="31" t="str">
        <f>'Rekapitulace stavby'!AN14</f>
        <v>Vyplň údaj</v>
      </c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6.96" customHeight="1">
      <c r="A17" s="36"/>
      <c r="B17" s="42"/>
      <c r="C17" s="36"/>
      <c r="D17" s="36"/>
      <c r="E17" s="36"/>
      <c r="F17" s="36"/>
      <c r="G17" s="36"/>
      <c r="H17" s="36"/>
      <c r="I17" s="36"/>
      <c r="J17" s="36"/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2" customHeight="1">
      <c r="A18" s="36"/>
      <c r="B18" s="42"/>
      <c r="C18" s="36"/>
      <c r="D18" s="133" t="s">
        <v>30</v>
      </c>
      <c r="E18" s="36"/>
      <c r="F18" s="36"/>
      <c r="G18" s="36"/>
      <c r="H18" s="36"/>
      <c r="I18" s="133" t="s">
        <v>25</v>
      </c>
      <c r="J18" s="135" t="str">
        <f>IF('Rekapitulace stavby'!AN16="","",'Rekapitulace stavby'!AN16)</f>
        <v/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18" customHeight="1">
      <c r="A19" s="36"/>
      <c r="B19" s="42"/>
      <c r="C19" s="36"/>
      <c r="D19" s="36"/>
      <c r="E19" s="135" t="str">
        <f>IF('Rekapitulace stavby'!E17="","",'Rekapitulace stavby'!E17)</f>
        <v xml:space="preserve"> </v>
      </c>
      <c r="F19" s="36"/>
      <c r="G19" s="36"/>
      <c r="H19" s="36"/>
      <c r="I19" s="133" t="s">
        <v>27</v>
      </c>
      <c r="J19" s="135" t="str">
        <f>IF('Rekapitulace stavby'!AN17="","",'Rekapitulace stavby'!AN17)</f>
        <v/>
      </c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6.96" customHeight="1">
      <c r="A20" s="36"/>
      <c r="B20" s="42"/>
      <c r="C20" s="36"/>
      <c r="D20" s="36"/>
      <c r="E20" s="36"/>
      <c r="F20" s="36"/>
      <c r="G20" s="36"/>
      <c r="H20" s="36"/>
      <c r="I20" s="36"/>
      <c r="J20" s="36"/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2" customHeight="1">
      <c r="A21" s="36"/>
      <c r="B21" s="42"/>
      <c r="C21" s="36"/>
      <c r="D21" s="133" t="s">
        <v>32</v>
      </c>
      <c r="E21" s="36"/>
      <c r="F21" s="36"/>
      <c r="G21" s="36"/>
      <c r="H21" s="36"/>
      <c r="I21" s="133" t="s">
        <v>25</v>
      </c>
      <c r="J21" s="135" t="str">
        <f>IF('Rekapitulace stavby'!AN19="","",'Rekapitulace stavby'!AN19)</f>
        <v/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18" customHeight="1">
      <c r="A22" s="36"/>
      <c r="B22" s="42"/>
      <c r="C22" s="36"/>
      <c r="D22" s="36"/>
      <c r="E22" s="135" t="str">
        <f>IF('Rekapitulace stavby'!E20="","",'Rekapitulace stavby'!E20)</f>
        <v xml:space="preserve"> </v>
      </c>
      <c r="F22" s="36"/>
      <c r="G22" s="36"/>
      <c r="H22" s="36"/>
      <c r="I22" s="133" t="s">
        <v>27</v>
      </c>
      <c r="J22" s="135" t="str">
        <f>IF('Rekapitulace stavby'!AN20="","",'Rekapitulace stavby'!AN20)</f>
        <v/>
      </c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6.96" customHeight="1">
      <c r="A23" s="36"/>
      <c r="B23" s="42"/>
      <c r="C23" s="36"/>
      <c r="D23" s="36"/>
      <c r="E23" s="36"/>
      <c r="F23" s="36"/>
      <c r="G23" s="36"/>
      <c r="H23" s="36"/>
      <c r="I23" s="36"/>
      <c r="J23" s="36"/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2" customHeight="1">
      <c r="A24" s="36"/>
      <c r="B24" s="42"/>
      <c r="C24" s="36"/>
      <c r="D24" s="133" t="s">
        <v>33</v>
      </c>
      <c r="E24" s="36"/>
      <c r="F24" s="36"/>
      <c r="G24" s="36"/>
      <c r="H24" s="36"/>
      <c r="I24" s="36"/>
      <c r="J24" s="36"/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8" customFormat="1" ht="16.5" customHeight="1">
      <c r="A25" s="137"/>
      <c r="B25" s="138"/>
      <c r="C25" s="137"/>
      <c r="D25" s="137"/>
      <c r="E25" s="139" t="s">
        <v>1</v>
      </c>
      <c r="F25" s="139"/>
      <c r="G25" s="139"/>
      <c r="H25" s="139"/>
      <c r="I25" s="137"/>
      <c r="J25" s="137"/>
      <c r="K25" s="137"/>
      <c r="L25" s="140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</row>
    <row r="26" s="2" customFormat="1" ht="6.96" customHeight="1">
      <c r="A26" s="36"/>
      <c r="B26" s="42"/>
      <c r="C26" s="36"/>
      <c r="D26" s="36"/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2" customFormat="1" ht="6.96" customHeight="1">
      <c r="A27" s="36"/>
      <c r="B27" s="42"/>
      <c r="C27" s="36"/>
      <c r="D27" s="141"/>
      <c r="E27" s="141"/>
      <c r="F27" s="141"/>
      <c r="G27" s="141"/>
      <c r="H27" s="141"/>
      <c r="I27" s="141"/>
      <c r="J27" s="141"/>
      <c r="K27" s="141"/>
      <c r="L27" s="61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="2" customFormat="1" ht="25.44" customHeight="1">
      <c r="A28" s="36"/>
      <c r="B28" s="42"/>
      <c r="C28" s="36"/>
      <c r="D28" s="142" t="s">
        <v>34</v>
      </c>
      <c r="E28" s="36"/>
      <c r="F28" s="36"/>
      <c r="G28" s="36"/>
      <c r="H28" s="36"/>
      <c r="I28" s="36"/>
      <c r="J28" s="143">
        <f>ROUND(J125, 2)</f>
        <v>0</v>
      </c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1"/>
      <c r="E29" s="141"/>
      <c r="F29" s="141"/>
      <c r="G29" s="141"/>
      <c r="H29" s="141"/>
      <c r="I29" s="141"/>
      <c r="J29" s="141"/>
      <c r="K29" s="141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42"/>
      <c r="C30" s="36"/>
      <c r="D30" s="36"/>
      <c r="E30" s="36"/>
      <c r="F30" s="144" t="s">
        <v>36</v>
      </c>
      <c r="G30" s="36"/>
      <c r="H30" s="36"/>
      <c r="I30" s="144" t="s">
        <v>35</v>
      </c>
      <c r="J30" s="144" t="s">
        <v>37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42"/>
      <c r="C31" s="36"/>
      <c r="D31" s="145" t="s">
        <v>38</v>
      </c>
      <c r="E31" s="133" t="s">
        <v>39</v>
      </c>
      <c r="F31" s="146">
        <f>ROUND((SUM(BE125:BE208)),  2)</f>
        <v>0</v>
      </c>
      <c r="G31" s="36"/>
      <c r="H31" s="36"/>
      <c r="I31" s="147">
        <v>0.20999999999999999</v>
      </c>
      <c r="J31" s="146">
        <f>ROUND(((SUM(BE125:BE208))*I31),  2)</f>
        <v>0</v>
      </c>
      <c r="K31" s="36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133" t="s">
        <v>40</v>
      </c>
      <c r="F32" s="146">
        <f>ROUND((SUM(BF125:BF208)),  2)</f>
        <v>0</v>
      </c>
      <c r="G32" s="36"/>
      <c r="H32" s="36"/>
      <c r="I32" s="147">
        <v>0.12</v>
      </c>
      <c r="J32" s="146">
        <f>ROUND(((SUM(BF125:BF208))*I32),  2)</f>
        <v>0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hidden="1" s="2" customFormat="1" ht="14.4" customHeight="1">
      <c r="A33" s="36"/>
      <c r="B33" s="42"/>
      <c r="C33" s="36"/>
      <c r="D33" s="36"/>
      <c r="E33" s="133" t="s">
        <v>41</v>
      </c>
      <c r="F33" s="146">
        <f>ROUND((SUM(BG125:BG208)),  2)</f>
        <v>0</v>
      </c>
      <c r="G33" s="36"/>
      <c r="H33" s="36"/>
      <c r="I33" s="147">
        <v>0.20999999999999999</v>
      </c>
      <c r="J33" s="146">
        <f>0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hidden="1" s="2" customFormat="1" ht="14.4" customHeight="1">
      <c r="A34" s="36"/>
      <c r="B34" s="42"/>
      <c r="C34" s="36"/>
      <c r="D34" s="36"/>
      <c r="E34" s="133" t="s">
        <v>42</v>
      </c>
      <c r="F34" s="146">
        <f>ROUND((SUM(BH125:BH208)),  2)</f>
        <v>0</v>
      </c>
      <c r="G34" s="36"/>
      <c r="H34" s="36"/>
      <c r="I34" s="147">
        <v>0.12</v>
      </c>
      <c r="J34" s="146">
        <f>0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3" t="s">
        <v>43</v>
      </c>
      <c r="F35" s="146">
        <f>ROUND((SUM(BI125:BI208)),  2)</f>
        <v>0</v>
      </c>
      <c r="G35" s="36"/>
      <c r="H35" s="36"/>
      <c r="I35" s="147">
        <v>0</v>
      </c>
      <c r="J35" s="146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6.96" customHeight="1">
      <c r="A36" s="36"/>
      <c r="B36" s="42"/>
      <c r="C36" s="36"/>
      <c r="D36" s="36"/>
      <c r="E36" s="36"/>
      <c r="F36" s="36"/>
      <c r="G36" s="36"/>
      <c r="H36" s="36"/>
      <c r="I36" s="36"/>
      <c r="J36" s="36"/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="2" customFormat="1" ht="25.44" customHeight="1">
      <c r="A37" s="36"/>
      <c r="B37" s="42"/>
      <c r="C37" s="148"/>
      <c r="D37" s="149" t="s">
        <v>44</v>
      </c>
      <c r="E37" s="150"/>
      <c r="F37" s="150"/>
      <c r="G37" s="151" t="s">
        <v>45</v>
      </c>
      <c r="H37" s="152" t="s">
        <v>46</v>
      </c>
      <c r="I37" s="150"/>
      <c r="J37" s="153">
        <f>SUM(J28:J35)</f>
        <v>0</v>
      </c>
      <c r="K37" s="154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14.4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1" customFormat="1" ht="14.4" customHeight="1">
      <c r="B39" s="18"/>
      <c r="L39" s="18"/>
    </row>
    <row r="40" s="1" customFormat="1" ht="14.4" customHeight="1">
      <c r="B40" s="18"/>
      <c r="L40" s="18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55" t="s">
        <v>47</v>
      </c>
      <c r="E50" s="156"/>
      <c r="F50" s="156"/>
      <c r="G50" s="155" t="s">
        <v>48</v>
      </c>
      <c r="H50" s="156"/>
      <c r="I50" s="156"/>
      <c r="J50" s="156"/>
      <c r="K50" s="156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57" t="s">
        <v>49</v>
      </c>
      <c r="E61" s="158"/>
      <c r="F61" s="159" t="s">
        <v>50</v>
      </c>
      <c r="G61" s="157" t="s">
        <v>49</v>
      </c>
      <c r="H61" s="158"/>
      <c r="I61" s="158"/>
      <c r="J61" s="160" t="s">
        <v>50</v>
      </c>
      <c r="K61" s="158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55" t="s">
        <v>51</v>
      </c>
      <c r="E65" s="161"/>
      <c r="F65" s="161"/>
      <c r="G65" s="155" t="s">
        <v>52</v>
      </c>
      <c r="H65" s="161"/>
      <c r="I65" s="161"/>
      <c r="J65" s="161"/>
      <c r="K65" s="161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57" t="s">
        <v>49</v>
      </c>
      <c r="E76" s="158"/>
      <c r="F76" s="159" t="s">
        <v>50</v>
      </c>
      <c r="G76" s="157" t="s">
        <v>49</v>
      </c>
      <c r="H76" s="158"/>
      <c r="I76" s="158"/>
      <c r="J76" s="160" t="s">
        <v>50</v>
      </c>
      <c r="K76" s="158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2"/>
      <c r="C77" s="163"/>
      <c r="D77" s="163"/>
      <c r="E77" s="163"/>
      <c r="F77" s="163"/>
      <c r="G77" s="163"/>
      <c r="H77" s="163"/>
      <c r="I77" s="163"/>
      <c r="J77" s="163"/>
      <c r="K77" s="163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64"/>
      <c r="C81" s="165"/>
      <c r="D81" s="165"/>
      <c r="E81" s="165"/>
      <c r="F81" s="165"/>
      <c r="G81" s="165"/>
      <c r="H81" s="165"/>
      <c r="I81" s="165"/>
      <c r="J81" s="165"/>
      <c r="K81" s="165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82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74" t="str">
        <f>E7</f>
        <v>Pulečný - splašková kanalizace k domu č.p. 153</v>
      </c>
      <c r="F85" s="38"/>
      <c r="G85" s="38"/>
      <c r="H85" s="38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2" customHeight="1">
      <c r="A87" s="36"/>
      <c r="B87" s="37"/>
      <c r="C87" s="30" t="s">
        <v>20</v>
      </c>
      <c r="D87" s="38"/>
      <c r="E87" s="38"/>
      <c r="F87" s="25" t="str">
        <f>F10</f>
        <v xml:space="preserve"> </v>
      </c>
      <c r="G87" s="38"/>
      <c r="H87" s="38"/>
      <c r="I87" s="30" t="s">
        <v>22</v>
      </c>
      <c r="J87" s="77" t="str">
        <f>IF(J10="","",J10)</f>
        <v>3. 6. 2024</v>
      </c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5.15" customHeight="1">
      <c r="A89" s="36"/>
      <c r="B89" s="37"/>
      <c r="C89" s="30" t="s">
        <v>24</v>
      </c>
      <c r="D89" s="38"/>
      <c r="E89" s="38"/>
      <c r="F89" s="25" t="str">
        <f>E13</f>
        <v xml:space="preserve"> </v>
      </c>
      <c r="G89" s="38"/>
      <c r="H89" s="38"/>
      <c r="I89" s="30" t="s">
        <v>30</v>
      </c>
      <c r="J89" s="34" t="str">
        <f>E19</f>
        <v xml:space="preserve"> 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15.15" customHeight="1">
      <c r="A90" s="36"/>
      <c r="B90" s="37"/>
      <c r="C90" s="30" t="s">
        <v>28</v>
      </c>
      <c r="D90" s="38"/>
      <c r="E90" s="38"/>
      <c r="F90" s="25" t="str">
        <f>IF(E16="","",E16)</f>
        <v>Vyplň údaj</v>
      </c>
      <c r="G90" s="38"/>
      <c r="H90" s="38"/>
      <c r="I90" s="30" t="s">
        <v>32</v>
      </c>
      <c r="J90" s="34" t="str">
        <f>E22</f>
        <v xml:space="preserve"> </v>
      </c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0.32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29.28" customHeight="1">
      <c r="A92" s="36"/>
      <c r="B92" s="37"/>
      <c r="C92" s="166" t="s">
        <v>83</v>
      </c>
      <c r="D92" s="167"/>
      <c r="E92" s="167"/>
      <c r="F92" s="167"/>
      <c r="G92" s="167"/>
      <c r="H92" s="167"/>
      <c r="I92" s="167"/>
      <c r="J92" s="168" t="s">
        <v>84</v>
      </c>
      <c r="K92" s="167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2.8" customHeight="1">
      <c r="A94" s="36"/>
      <c r="B94" s="37"/>
      <c r="C94" s="169" t="s">
        <v>85</v>
      </c>
      <c r="D94" s="38"/>
      <c r="E94" s="38"/>
      <c r="F94" s="38"/>
      <c r="G94" s="38"/>
      <c r="H94" s="38"/>
      <c r="I94" s="38"/>
      <c r="J94" s="108">
        <f>J125</f>
        <v>0</v>
      </c>
      <c r="K94" s="38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U94" s="15" t="s">
        <v>86</v>
      </c>
    </row>
    <row r="95" s="9" customFormat="1" ht="24.96" customHeight="1">
      <c r="A95" s="9"/>
      <c r="B95" s="170"/>
      <c r="C95" s="171"/>
      <c r="D95" s="172" t="s">
        <v>87</v>
      </c>
      <c r="E95" s="173"/>
      <c r="F95" s="173"/>
      <c r="G95" s="173"/>
      <c r="H95" s="173"/>
      <c r="I95" s="173"/>
      <c r="J95" s="174">
        <f>J126</f>
        <v>0</v>
      </c>
      <c r="K95" s="171"/>
      <c r="L95" s="175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6"/>
      <c r="C96" s="177"/>
      <c r="D96" s="178" t="s">
        <v>88</v>
      </c>
      <c r="E96" s="179"/>
      <c r="F96" s="179"/>
      <c r="G96" s="179"/>
      <c r="H96" s="179"/>
      <c r="I96" s="179"/>
      <c r="J96" s="180">
        <f>J127</f>
        <v>0</v>
      </c>
      <c r="K96" s="177"/>
      <c r="L96" s="181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6"/>
      <c r="C97" s="177"/>
      <c r="D97" s="178" t="s">
        <v>89</v>
      </c>
      <c r="E97" s="179"/>
      <c r="F97" s="179"/>
      <c r="G97" s="179"/>
      <c r="H97" s="179"/>
      <c r="I97" s="179"/>
      <c r="J97" s="180">
        <f>J153</f>
        <v>0</v>
      </c>
      <c r="K97" s="177"/>
      <c r="L97" s="181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6"/>
      <c r="C98" s="177"/>
      <c r="D98" s="178" t="s">
        <v>90</v>
      </c>
      <c r="E98" s="179"/>
      <c r="F98" s="179"/>
      <c r="G98" s="179"/>
      <c r="H98" s="179"/>
      <c r="I98" s="179"/>
      <c r="J98" s="180">
        <f>J158</f>
        <v>0</v>
      </c>
      <c r="K98" s="177"/>
      <c r="L98" s="18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6"/>
      <c r="C99" s="177"/>
      <c r="D99" s="178" t="s">
        <v>91</v>
      </c>
      <c r="E99" s="179"/>
      <c r="F99" s="179"/>
      <c r="G99" s="179"/>
      <c r="H99" s="179"/>
      <c r="I99" s="179"/>
      <c r="J99" s="180">
        <f>J161</f>
        <v>0</v>
      </c>
      <c r="K99" s="177"/>
      <c r="L99" s="18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6"/>
      <c r="C100" s="177"/>
      <c r="D100" s="178" t="s">
        <v>92</v>
      </c>
      <c r="E100" s="179"/>
      <c r="F100" s="179"/>
      <c r="G100" s="179"/>
      <c r="H100" s="179"/>
      <c r="I100" s="179"/>
      <c r="J100" s="180">
        <f>J163</f>
        <v>0</v>
      </c>
      <c r="K100" s="177"/>
      <c r="L100" s="18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6"/>
      <c r="C101" s="177"/>
      <c r="D101" s="178" t="s">
        <v>93</v>
      </c>
      <c r="E101" s="179"/>
      <c r="F101" s="179"/>
      <c r="G101" s="179"/>
      <c r="H101" s="179"/>
      <c r="I101" s="179"/>
      <c r="J101" s="180">
        <f>J186</f>
        <v>0</v>
      </c>
      <c r="K101" s="177"/>
      <c r="L101" s="18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6"/>
      <c r="C102" s="177"/>
      <c r="D102" s="178" t="s">
        <v>94</v>
      </c>
      <c r="E102" s="179"/>
      <c r="F102" s="179"/>
      <c r="G102" s="179"/>
      <c r="H102" s="179"/>
      <c r="I102" s="179"/>
      <c r="J102" s="180">
        <f>J188</f>
        <v>0</v>
      </c>
      <c r="K102" s="177"/>
      <c r="L102" s="18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70"/>
      <c r="C103" s="171"/>
      <c r="D103" s="172" t="s">
        <v>95</v>
      </c>
      <c r="E103" s="173"/>
      <c r="F103" s="173"/>
      <c r="G103" s="173"/>
      <c r="H103" s="173"/>
      <c r="I103" s="173"/>
      <c r="J103" s="174">
        <f>J190</f>
        <v>0</v>
      </c>
      <c r="K103" s="171"/>
      <c r="L103" s="175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76"/>
      <c r="C104" s="177"/>
      <c r="D104" s="178" t="s">
        <v>96</v>
      </c>
      <c r="E104" s="179"/>
      <c r="F104" s="179"/>
      <c r="G104" s="179"/>
      <c r="H104" s="179"/>
      <c r="I104" s="179"/>
      <c r="J104" s="180">
        <f>J191</f>
        <v>0</v>
      </c>
      <c r="K104" s="177"/>
      <c r="L104" s="18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76"/>
      <c r="C105" s="177"/>
      <c r="D105" s="178" t="s">
        <v>97</v>
      </c>
      <c r="E105" s="179"/>
      <c r="F105" s="179"/>
      <c r="G105" s="179"/>
      <c r="H105" s="179"/>
      <c r="I105" s="179"/>
      <c r="J105" s="180">
        <f>J196</f>
        <v>0</v>
      </c>
      <c r="K105" s="177"/>
      <c r="L105" s="18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76"/>
      <c r="C106" s="177"/>
      <c r="D106" s="178" t="s">
        <v>98</v>
      </c>
      <c r="E106" s="179"/>
      <c r="F106" s="179"/>
      <c r="G106" s="179"/>
      <c r="H106" s="179"/>
      <c r="I106" s="179"/>
      <c r="J106" s="180">
        <f>J202</f>
        <v>0</v>
      </c>
      <c r="K106" s="177"/>
      <c r="L106" s="18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76"/>
      <c r="C107" s="177"/>
      <c r="D107" s="178" t="s">
        <v>99</v>
      </c>
      <c r="E107" s="179"/>
      <c r="F107" s="179"/>
      <c r="G107" s="179"/>
      <c r="H107" s="179"/>
      <c r="I107" s="179"/>
      <c r="J107" s="180">
        <f>J205</f>
        <v>0</v>
      </c>
      <c r="K107" s="177"/>
      <c r="L107" s="18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6"/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61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6.96" customHeight="1">
      <c r="A109" s="36"/>
      <c r="B109" s="64"/>
      <c r="C109" s="65"/>
      <c r="D109" s="65"/>
      <c r="E109" s="65"/>
      <c r="F109" s="65"/>
      <c r="G109" s="65"/>
      <c r="H109" s="65"/>
      <c r="I109" s="65"/>
      <c r="J109" s="65"/>
      <c r="K109" s="65"/>
      <c r="L109" s="61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3" s="2" customFormat="1" ht="6.96" customHeight="1">
      <c r="A113" s="36"/>
      <c r="B113" s="66"/>
      <c r="C113" s="67"/>
      <c r="D113" s="67"/>
      <c r="E113" s="67"/>
      <c r="F113" s="67"/>
      <c r="G113" s="67"/>
      <c r="H113" s="67"/>
      <c r="I113" s="67"/>
      <c r="J113" s="67"/>
      <c r="K113" s="67"/>
      <c r="L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24.96" customHeight="1">
      <c r="A114" s="36"/>
      <c r="B114" s="37"/>
      <c r="C114" s="21" t="s">
        <v>100</v>
      </c>
      <c r="D114" s="38"/>
      <c r="E114" s="38"/>
      <c r="F114" s="38"/>
      <c r="G114" s="38"/>
      <c r="H114" s="38"/>
      <c r="I114" s="38"/>
      <c r="J114" s="38"/>
      <c r="K114" s="38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2" customHeight="1">
      <c r="A116" s="36"/>
      <c r="B116" s="37"/>
      <c r="C116" s="30" t="s">
        <v>16</v>
      </c>
      <c r="D116" s="38"/>
      <c r="E116" s="38"/>
      <c r="F116" s="38"/>
      <c r="G116" s="38"/>
      <c r="H116" s="38"/>
      <c r="I116" s="38"/>
      <c r="J116" s="38"/>
      <c r="K116" s="38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6.5" customHeight="1">
      <c r="A117" s="36"/>
      <c r="B117" s="37"/>
      <c r="C117" s="38"/>
      <c r="D117" s="38"/>
      <c r="E117" s="74" t="str">
        <f>E7</f>
        <v>Pulečný - splašková kanalizace k domu č.p. 153</v>
      </c>
      <c r="F117" s="38"/>
      <c r="G117" s="38"/>
      <c r="H117" s="38"/>
      <c r="I117" s="38"/>
      <c r="J117" s="38"/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6.96" customHeight="1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2" customHeight="1">
      <c r="A119" s="36"/>
      <c r="B119" s="37"/>
      <c r="C119" s="30" t="s">
        <v>20</v>
      </c>
      <c r="D119" s="38"/>
      <c r="E119" s="38"/>
      <c r="F119" s="25" t="str">
        <f>F10</f>
        <v xml:space="preserve"> </v>
      </c>
      <c r="G119" s="38"/>
      <c r="H119" s="38"/>
      <c r="I119" s="30" t="s">
        <v>22</v>
      </c>
      <c r="J119" s="77" t="str">
        <f>IF(J10="","",J10)</f>
        <v>3. 6. 2024</v>
      </c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6.96" customHeight="1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5.15" customHeight="1">
      <c r="A121" s="36"/>
      <c r="B121" s="37"/>
      <c r="C121" s="30" t="s">
        <v>24</v>
      </c>
      <c r="D121" s="38"/>
      <c r="E121" s="38"/>
      <c r="F121" s="25" t="str">
        <f>E13</f>
        <v xml:space="preserve"> </v>
      </c>
      <c r="G121" s="38"/>
      <c r="H121" s="38"/>
      <c r="I121" s="30" t="s">
        <v>30</v>
      </c>
      <c r="J121" s="34" t="str">
        <f>E19</f>
        <v xml:space="preserve"> </v>
      </c>
      <c r="K121" s="38"/>
      <c r="L121" s="61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5.15" customHeight="1">
      <c r="A122" s="36"/>
      <c r="B122" s="37"/>
      <c r="C122" s="30" t="s">
        <v>28</v>
      </c>
      <c r="D122" s="38"/>
      <c r="E122" s="38"/>
      <c r="F122" s="25" t="str">
        <f>IF(E16="","",E16)</f>
        <v>Vyplň údaj</v>
      </c>
      <c r="G122" s="38"/>
      <c r="H122" s="38"/>
      <c r="I122" s="30" t="s">
        <v>32</v>
      </c>
      <c r="J122" s="34" t="str">
        <f>E22</f>
        <v xml:space="preserve"> </v>
      </c>
      <c r="K122" s="38"/>
      <c r="L122" s="61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10.32" customHeight="1">
      <c r="A123" s="36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61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11" customFormat="1" ht="29.28" customHeight="1">
      <c r="A124" s="182"/>
      <c r="B124" s="183"/>
      <c r="C124" s="184" t="s">
        <v>101</v>
      </c>
      <c r="D124" s="185" t="s">
        <v>59</v>
      </c>
      <c r="E124" s="185" t="s">
        <v>55</v>
      </c>
      <c r="F124" s="185" t="s">
        <v>56</v>
      </c>
      <c r="G124" s="185" t="s">
        <v>102</v>
      </c>
      <c r="H124" s="185" t="s">
        <v>103</v>
      </c>
      <c r="I124" s="185" t="s">
        <v>104</v>
      </c>
      <c r="J124" s="185" t="s">
        <v>84</v>
      </c>
      <c r="K124" s="186" t="s">
        <v>105</v>
      </c>
      <c r="L124" s="187"/>
      <c r="M124" s="98" t="s">
        <v>1</v>
      </c>
      <c r="N124" s="99" t="s">
        <v>38</v>
      </c>
      <c r="O124" s="99" t="s">
        <v>106</v>
      </c>
      <c r="P124" s="99" t="s">
        <v>107</v>
      </c>
      <c r="Q124" s="99" t="s">
        <v>108</v>
      </c>
      <c r="R124" s="99" t="s">
        <v>109</v>
      </c>
      <c r="S124" s="99" t="s">
        <v>110</v>
      </c>
      <c r="T124" s="100" t="s">
        <v>111</v>
      </c>
      <c r="U124" s="182"/>
      <c r="V124" s="182"/>
      <c r="W124" s="182"/>
      <c r="X124" s="182"/>
      <c r="Y124" s="182"/>
      <c r="Z124" s="182"/>
      <c r="AA124" s="182"/>
      <c r="AB124" s="182"/>
      <c r="AC124" s="182"/>
      <c r="AD124" s="182"/>
      <c r="AE124" s="182"/>
    </row>
    <row r="125" s="2" customFormat="1" ht="22.8" customHeight="1">
      <c r="A125" s="36"/>
      <c r="B125" s="37"/>
      <c r="C125" s="105" t="s">
        <v>112</v>
      </c>
      <c r="D125" s="38"/>
      <c r="E125" s="38"/>
      <c r="F125" s="38"/>
      <c r="G125" s="38"/>
      <c r="H125" s="38"/>
      <c r="I125" s="38"/>
      <c r="J125" s="188">
        <f>BK125</f>
        <v>0</v>
      </c>
      <c r="K125" s="38"/>
      <c r="L125" s="42"/>
      <c r="M125" s="101"/>
      <c r="N125" s="189"/>
      <c r="O125" s="102"/>
      <c r="P125" s="190">
        <f>P126+P190</f>
        <v>0</v>
      </c>
      <c r="Q125" s="102"/>
      <c r="R125" s="190">
        <f>R126+R190</f>
        <v>37.587128460000002</v>
      </c>
      <c r="S125" s="102"/>
      <c r="T125" s="191">
        <f>T126+T190</f>
        <v>107.09999999999999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5" t="s">
        <v>73</v>
      </c>
      <c r="AU125" s="15" t="s">
        <v>86</v>
      </c>
      <c r="BK125" s="192">
        <f>BK126+BK190</f>
        <v>0</v>
      </c>
    </row>
    <row r="126" s="12" customFormat="1" ht="25.92" customHeight="1">
      <c r="A126" s="12"/>
      <c r="B126" s="193"/>
      <c r="C126" s="194"/>
      <c r="D126" s="195" t="s">
        <v>73</v>
      </c>
      <c r="E126" s="196" t="s">
        <v>113</v>
      </c>
      <c r="F126" s="196" t="s">
        <v>114</v>
      </c>
      <c r="G126" s="194"/>
      <c r="H126" s="194"/>
      <c r="I126" s="197"/>
      <c r="J126" s="198">
        <f>BK126</f>
        <v>0</v>
      </c>
      <c r="K126" s="194"/>
      <c r="L126" s="199"/>
      <c r="M126" s="200"/>
      <c r="N126" s="201"/>
      <c r="O126" s="201"/>
      <c r="P126" s="202">
        <f>P127+P153+P158+P161+P163+P186+P188</f>
        <v>0</v>
      </c>
      <c r="Q126" s="201"/>
      <c r="R126" s="202">
        <f>R127+R153+R158+R161+R163+R186+R188</f>
        <v>37.587128460000002</v>
      </c>
      <c r="S126" s="201"/>
      <c r="T126" s="203">
        <f>T127+T153+T158+T161+T163+T186+T188</f>
        <v>107.09999999999999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4" t="s">
        <v>8</v>
      </c>
      <c r="AT126" s="205" t="s">
        <v>73</v>
      </c>
      <c r="AU126" s="205" t="s">
        <v>74</v>
      </c>
      <c r="AY126" s="204" t="s">
        <v>115</v>
      </c>
      <c r="BK126" s="206">
        <f>BK127+BK153+BK158+BK161+BK163+BK186+BK188</f>
        <v>0</v>
      </c>
    </row>
    <row r="127" s="12" customFormat="1" ht="22.8" customHeight="1">
      <c r="A127" s="12"/>
      <c r="B127" s="193"/>
      <c r="C127" s="194"/>
      <c r="D127" s="195" t="s">
        <v>73</v>
      </c>
      <c r="E127" s="207" t="s">
        <v>8</v>
      </c>
      <c r="F127" s="207" t="s">
        <v>116</v>
      </c>
      <c r="G127" s="194"/>
      <c r="H127" s="194"/>
      <c r="I127" s="197"/>
      <c r="J127" s="208">
        <f>BK127</f>
        <v>0</v>
      </c>
      <c r="K127" s="194"/>
      <c r="L127" s="199"/>
      <c r="M127" s="200"/>
      <c r="N127" s="201"/>
      <c r="O127" s="201"/>
      <c r="P127" s="202">
        <f>SUM(P128:P152)</f>
        <v>0</v>
      </c>
      <c r="Q127" s="201"/>
      <c r="R127" s="202">
        <f>SUM(R128:R152)</f>
        <v>0.39494332799999998</v>
      </c>
      <c r="S127" s="201"/>
      <c r="T127" s="203">
        <f>SUM(T128:T152)</f>
        <v>107.09999999999999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4" t="s">
        <v>8</v>
      </c>
      <c r="AT127" s="205" t="s">
        <v>73</v>
      </c>
      <c r="AU127" s="205" t="s">
        <v>8</v>
      </c>
      <c r="AY127" s="204" t="s">
        <v>115</v>
      </c>
      <c r="BK127" s="206">
        <f>SUM(BK128:BK152)</f>
        <v>0</v>
      </c>
    </row>
    <row r="128" s="2" customFormat="1" ht="33" customHeight="1">
      <c r="A128" s="36"/>
      <c r="B128" s="37"/>
      <c r="C128" s="209" t="s">
        <v>8</v>
      </c>
      <c r="D128" s="209" t="s">
        <v>117</v>
      </c>
      <c r="E128" s="210" t="s">
        <v>118</v>
      </c>
      <c r="F128" s="211" t="s">
        <v>119</v>
      </c>
      <c r="G128" s="212" t="s">
        <v>120</v>
      </c>
      <c r="H128" s="213">
        <v>210</v>
      </c>
      <c r="I128" s="214"/>
      <c r="J128" s="213">
        <f>ROUND(I128*H128,0)</f>
        <v>0</v>
      </c>
      <c r="K128" s="211" t="s">
        <v>121</v>
      </c>
      <c r="L128" s="42"/>
      <c r="M128" s="215" t="s">
        <v>1</v>
      </c>
      <c r="N128" s="216" t="s">
        <v>39</v>
      </c>
      <c r="O128" s="89"/>
      <c r="P128" s="217">
        <f>O128*H128</f>
        <v>0</v>
      </c>
      <c r="Q128" s="217">
        <v>0</v>
      </c>
      <c r="R128" s="217">
        <f>Q128*H128</f>
        <v>0</v>
      </c>
      <c r="S128" s="217">
        <v>0.28999999999999998</v>
      </c>
      <c r="T128" s="218">
        <f>S128*H128</f>
        <v>60.899999999999999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19" t="s">
        <v>122</v>
      </c>
      <c r="AT128" s="219" t="s">
        <v>117</v>
      </c>
      <c r="AU128" s="219" t="s">
        <v>80</v>
      </c>
      <c r="AY128" s="15" t="s">
        <v>115</v>
      </c>
      <c r="BE128" s="220">
        <f>IF(N128="základní",J128,0)</f>
        <v>0</v>
      </c>
      <c r="BF128" s="220">
        <f>IF(N128="snížená",J128,0)</f>
        <v>0</v>
      </c>
      <c r="BG128" s="220">
        <f>IF(N128="zákl. přenesená",J128,0)</f>
        <v>0</v>
      </c>
      <c r="BH128" s="220">
        <f>IF(N128="sníž. přenesená",J128,0)</f>
        <v>0</v>
      </c>
      <c r="BI128" s="220">
        <f>IF(N128="nulová",J128,0)</f>
        <v>0</v>
      </c>
      <c r="BJ128" s="15" t="s">
        <v>8</v>
      </c>
      <c r="BK128" s="220">
        <f>ROUND(I128*H128,0)</f>
        <v>0</v>
      </c>
      <c r="BL128" s="15" t="s">
        <v>122</v>
      </c>
      <c r="BM128" s="219" t="s">
        <v>123</v>
      </c>
    </row>
    <row r="129" s="13" customFormat="1">
      <c r="A129" s="13"/>
      <c r="B129" s="221"/>
      <c r="C129" s="222"/>
      <c r="D129" s="223" t="s">
        <v>124</v>
      </c>
      <c r="E129" s="224" t="s">
        <v>1</v>
      </c>
      <c r="F129" s="225" t="s">
        <v>125</v>
      </c>
      <c r="G129" s="222"/>
      <c r="H129" s="226">
        <v>210</v>
      </c>
      <c r="I129" s="227"/>
      <c r="J129" s="222"/>
      <c r="K129" s="222"/>
      <c r="L129" s="228"/>
      <c r="M129" s="229"/>
      <c r="N129" s="230"/>
      <c r="O129" s="230"/>
      <c r="P129" s="230"/>
      <c r="Q129" s="230"/>
      <c r="R129" s="230"/>
      <c r="S129" s="230"/>
      <c r="T129" s="231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2" t="s">
        <v>124</v>
      </c>
      <c r="AU129" s="232" t="s">
        <v>80</v>
      </c>
      <c r="AV129" s="13" t="s">
        <v>80</v>
      </c>
      <c r="AW129" s="13" t="s">
        <v>31</v>
      </c>
      <c r="AX129" s="13" t="s">
        <v>8</v>
      </c>
      <c r="AY129" s="232" t="s">
        <v>115</v>
      </c>
    </row>
    <row r="130" s="2" customFormat="1" ht="24.15" customHeight="1">
      <c r="A130" s="36"/>
      <c r="B130" s="37"/>
      <c r="C130" s="209" t="s">
        <v>80</v>
      </c>
      <c r="D130" s="209" t="s">
        <v>117</v>
      </c>
      <c r="E130" s="210" t="s">
        <v>126</v>
      </c>
      <c r="F130" s="211" t="s">
        <v>127</v>
      </c>
      <c r="G130" s="212" t="s">
        <v>120</v>
      </c>
      <c r="H130" s="213">
        <v>210</v>
      </c>
      <c r="I130" s="214"/>
      <c r="J130" s="213">
        <f>ROUND(I130*H130,0)</f>
        <v>0</v>
      </c>
      <c r="K130" s="211" t="s">
        <v>121</v>
      </c>
      <c r="L130" s="42"/>
      <c r="M130" s="215" t="s">
        <v>1</v>
      </c>
      <c r="N130" s="216" t="s">
        <v>39</v>
      </c>
      <c r="O130" s="89"/>
      <c r="P130" s="217">
        <f>O130*H130</f>
        <v>0</v>
      </c>
      <c r="Q130" s="217">
        <v>0</v>
      </c>
      <c r="R130" s="217">
        <f>Q130*H130</f>
        <v>0</v>
      </c>
      <c r="S130" s="217">
        <v>0.22</v>
      </c>
      <c r="T130" s="218">
        <f>S130*H130</f>
        <v>46.200000000000003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219" t="s">
        <v>122</v>
      </c>
      <c r="AT130" s="219" t="s">
        <v>117</v>
      </c>
      <c r="AU130" s="219" t="s">
        <v>80</v>
      </c>
      <c r="AY130" s="15" t="s">
        <v>115</v>
      </c>
      <c r="BE130" s="220">
        <f>IF(N130="základní",J130,0)</f>
        <v>0</v>
      </c>
      <c r="BF130" s="220">
        <f>IF(N130="snížená",J130,0)</f>
        <v>0</v>
      </c>
      <c r="BG130" s="220">
        <f>IF(N130="zákl. přenesená",J130,0)</f>
        <v>0</v>
      </c>
      <c r="BH130" s="220">
        <f>IF(N130="sníž. přenesená",J130,0)</f>
        <v>0</v>
      </c>
      <c r="BI130" s="220">
        <f>IF(N130="nulová",J130,0)</f>
        <v>0</v>
      </c>
      <c r="BJ130" s="15" t="s">
        <v>8</v>
      </c>
      <c r="BK130" s="220">
        <f>ROUND(I130*H130,0)</f>
        <v>0</v>
      </c>
      <c r="BL130" s="15" t="s">
        <v>122</v>
      </c>
      <c r="BM130" s="219" t="s">
        <v>128</v>
      </c>
    </row>
    <row r="131" s="13" customFormat="1">
      <c r="A131" s="13"/>
      <c r="B131" s="221"/>
      <c r="C131" s="222"/>
      <c r="D131" s="223" t="s">
        <v>124</v>
      </c>
      <c r="E131" s="224" t="s">
        <v>1</v>
      </c>
      <c r="F131" s="225" t="s">
        <v>125</v>
      </c>
      <c r="G131" s="222"/>
      <c r="H131" s="226">
        <v>210</v>
      </c>
      <c r="I131" s="227"/>
      <c r="J131" s="222"/>
      <c r="K131" s="222"/>
      <c r="L131" s="228"/>
      <c r="M131" s="229"/>
      <c r="N131" s="230"/>
      <c r="O131" s="230"/>
      <c r="P131" s="230"/>
      <c r="Q131" s="230"/>
      <c r="R131" s="230"/>
      <c r="S131" s="230"/>
      <c r="T131" s="231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2" t="s">
        <v>124</v>
      </c>
      <c r="AU131" s="232" t="s">
        <v>80</v>
      </c>
      <c r="AV131" s="13" t="s">
        <v>80</v>
      </c>
      <c r="AW131" s="13" t="s">
        <v>31</v>
      </c>
      <c r="AX131" s="13" t="s">
        <v>8</v>
      </c>
      <c r="AY131" s="232" t="s">
        <v>115</v>
      </c>
    </row>
    <row r="132" s="2" customFormat="1" ht="33" customHeight="1">
      <c r="A132" s="36"/>
      <c r="B132" s="37"/>
      <c r="C132" s="209" t="s">
        <v>129</v>
      </c>
      <c r="D132" s="209" t="s">
        <v>117</v>
      </c>
      <c r="E132" s="210" t="s">
        <v>130</v>
      </c>
      <c r="F132" s="211" t="s">
        <v>131</v>
      </c>
      <c r="G132" s="212" t="s">
        <v>132</v>
      </c>
      <c r="H132" s="213">
        <v>354.60000000000002</v>
      </c>
      <c r="I132" s="214"/>
      <c r="J132" s="213">
        <f>ROUND(I132*H132,0)</f>
        <v>0</v>
      </c>
      <c r="K132" s="211" t="s">
        <v>121</v>
      </c>
      <c r="L132" s="42"/>
      <c r="M132" s="215" t="s">
        <v>1</v>
      </c>
      <c r="N132" s="216" t="s">
        <v>39</v>
      </c>
      <c r="O132" s="89"/>
      <c r="P132" s="217">
        <f>O132*H132</f>
        <v>0</v>
      </c>
      <c r="Q132" s="217">
        <v>0</v>
      </c>
      <c r="R132" s="217">
        <f>Q132*H132</f>
        <v>0</v>
      </c>
      <c r="S132" s="217">
        <v>0</v>
      </c>
      <c r="T132" s="218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219" t="s">
        <v>122</v>
      </c>
      <c r="AT132" s="219" t="s">
        <v>117</v>
      </c>
      <c r="AU132" s="219" t="s">
        <v>80</v>
      </c>
      <c r="AY132" s="15" t="s">
        <v>115</v>
      </c>
      <c r="BE132" s="220">
        <f>IF(N132="základní",J132,0)</f>
        <v>0</v>
      </c>
      <c r="BF132" s="220">
        <f>IF(N132="snížená",J132,0)</f>
        <v>0</v>
      </c>
      <c r="BG132" s="220">
        <f>IF(N132="zákl. přenesená",J132,0)</f>
        <v>0</v>
      </c>
      <c r="BH132" s="220">
        <f>IF(N132="sníž. přenesená",J132,0)</f>
        <v>0</v>
      </c>
      <c r="BI132" s="220">
        <f>IF(N132="nulová",J132,0)</f>
        <v>0</v>
      </c>
      <c r="BJ132" s="15" t="s">
        <v>8</v>
      </c>
      <c r="BK132" s="220">
        <f>ROUND(I132*H132,0)</f>
        <v>0</v>
      </c>
      <c r="BL132" s="15" t="s">
        <v>122</v>
      </c>
      <c r="BM132" s="219" t="s">
        <v>133</v>
      </c>
    </row>
    <row r="133" s="13" customFormat="1">
      <c r="A133" s="13"/>
      <c r="B133" s="221"/>
      <c r="C133" s="222"/>
      <c r="D133" s="223" t="s">
        <v>124</v>
      </c>
      <c r="E133" s="224" t="s">
        <v>1</v>
      </c>
      <c r="F133" s="225" t="s">
        <v>134</v>
      </c>
      <c r="G133" s="222"/>
      <c r="H133" s="226">
        <v>354.60000000000002</v>
      </c>
      <c r="I133" s="227"/>
      <c r="J133" s="222"/>
      <c r="K133" s="222"/>
      <c r="L133" s="228"/>
      <c r="M133" s="229"/>
      <c r="N133" s="230"/>
      <c r="O133" s="230"/>
      <c r="P133" s="230"/>
      <c r="Q133" s="230"/>
      <c r="R133" s="230"/>
      <c r="S133" s="230"/>
      <c r="T133" s="231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2" t="s">
        <v>124</v>
      </c>
      <c r="AU133" s="232" t="s">
        <v>80</v>
      </c>
      <c r="AV133" s="13" t="s">
        <v>80</v>
      </c>
      <c r="AW133" s="13" t="s">
        <v>31</v>
      </c>
      <c r="AX133" s="13" t="s">
        <v>8</v>
      </c>
      <c r="AY133" s="232" t="s">
        <v>115</v>
      </c>
    </row>
    <row r="134" s="2" customFormat="1" ht="24.15" customHeight="1">
      <c r="A134" s="36"/>
      <c r="B134" s="37"/>
      <c r="C134" s="209" t="s">
        <v>122</v>
      </c>
      <c r="D134" s="209" t="s">
        <v>117</v>
      </c>
      <c r="E134" s="210" t="s">
        <v>135</v>
      </c>
      <c r="F134" s="211" t="s">
        <v>136</v>
      </c>
      <c r="G134" s="212" t="s">
        <v>132</v>
      </c>
      <c r="H134" s="213">
        <v>70.920000000000002</v>
      </c>
      <c r="I134" s="214"/>
      <c r="J134" s="213">
        <f>ROUND(I134*H134,0)</f>
        <v>0</v>
      </c>
      <c r="K134" s="211" t="s">
        <v>121</v>
      </c>
      <c r="L134" s="42"/>
      <c r="M134" s="215" t="s">
        <v>1</v>
      </c>
      <c r="N134" s="216" t="s">
        <v>39</v>
      </c>
      <c r="O134" s="89"/>
      <c r="P134" s="217">
        <f>O134*H134</f>
        <v>0</v>
      </c>
      <c r="Q134" s="217">
        <v>0</v>
      </c>
      <c r="R134" s="217">
        <f>Q134*H134</f>
        <v>0</v>
      </c>
      <c r="S134" s="217">
        <v>0</v>
      </c>
      <c r="T134" s="218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19" t="s">
        <v>122</v>
      </c>
      <c r="AT134" s="219" t="s">
        <v>117</v>
      </c>
      <c r="AU134" s="219" t="s">
        <v>80</v>
      </c>
      <c r="AY134" s="15" t="s">
        <v>115</v>
      </c>
      <c r="BE134" s="220">
        <f>IF(N134="základní",J134,0)</f>
        <v>0</v>
      </c>
      <c r="BF134" s="220">
        <f>IF(N134="snížená",J134,0)</f>
        <v>0</v>
      </c>
      <c r="BG134" s="220">
        <f>IF(N134="zákl. přenesená",J134,0)</f>
        <v>0</v>
      </c>
      <c r="BH134" s="220">
        <f>IF(N134="sníž. přenesená",J134,0)</f>
        <v>0</v>
      </c>
      <c r="BI134" s="220">
        <f>IF(N134="nulová",J134,0)</f>
        <v>0</v>
      </c>
      <c r="BJ134" s="15" t="s">
        <v>8</v>
      </c>
      <c r="BK134" s="220">
        <f>ROUND(I134*H134,0)</f>
        <v>0</v>
      </c>
      <c r="BL134" s="15" t="s">
        <v>122</v>
      </c>
      <c r="BM134" s="219" t="s">
        <v>137</v>
      </c>
    </row>
    <row r="135" s="13" customFormat="1">
      <c r="A135" s="13"/>
      <c r="B135" s="221"/>
      <c r="C135" s="222"/>
      <c r="D135" s="223" t="s">
        <v>124</v>
      </c>
      <c r="E135" s="224" t="s">
        <v>1</v>
      </c>
      <c r="F135" s="225" t="s">
        <v>138</v>
      </c>
      <c r="G135" s="222"/>
      <c r="H135" s="226">
        <v>70.920000000000002</v>
      </c>
      <c r="I135" s="227"/>
      <c r="J135" s="222"/>
      <c r="K135" s="222"/>
      <c r="L135" s="228"/>
      <c r="M135" s="229"/>
      <c r="N135" s="230"/>
      <c r="O135" s="230"/>
      <c r="P135" s="230"/>
      <c r="Q135" s="230"/>
      <c r="R135" s="230"/>
      <c r="S135" s="230"/>
      <c r="T135" s="231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2" t="s">
        <v>124</v>
      </c>
      <c r="AU135" s="232" t="s">
        <v>80</v>
      </c>
      <c r="AV135" s="13" t="s">
        <v>80</v>
      </c>
      <c r="AW135" s="13" t="s">
        <v>31</v>
      </c>
      <c r="AX135" s="13" t="s">
        <v>8</v>
      </c>
      <c r="AY135" s="232" t="s">
        <v>115</v>
      </c>
    </row>
    <row r="136" s="2" customFormat="1" ht="24.15" customHeight="1">
      <c r="A136" s="36"/>
      <c r="B136" s="37"/>
      <c r="C136" s="209" t="s">
        <v>139</v>
      </c>
      <c r="D136" s="209" t="s">
        <v>117</v>
      </c>
      <c r="E136" s="210" t="s">
        <v>140</v>
      </c>
      <c r="F136" s="211" t="s">
        <v>141</v>
      </c>
      <c r="G136" s="212" t="s">
        <v>120</v>
      </c>
      <c r="H136" s="213">
        <v>666</v>
      </c>
      <c r="I136" s="214"/>
      <c r="J136" s="213">
        <f>ROUND(I136*H136,0)</f>
        <v>0</v>
      </c>
      <c r="K136" s="211" t="s">
        <v>121</v>
      </c>
      <c r="L136" s="42"/>
      <c r="M136" s="215" t="s">
        <v>1</v>
      </c>
      <c r="N136" s="216" t="s">
        <v>39</v>
      </c>
      <c r="O136" s="89"/>
      <c r="P136" s="217">
        <f>O136*H136</f>
        <v>0</v>
      </c>
      <c r="Q136" s="217">
        <v>0.00059300800000000001</v>
      </c>
      <c r="R136" s="217">
        <f>Q136*H136</f>
        <v>0.39494332799999998</v>
      </c>
      <c r="S136" s="217">
        <v>0</v>
      </c>
      <c r="T136" s="218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19" t="s">
        <v>122</v>
      </c>
      <c r="AT136" s="219" t="s">
        <v>117</v>
      </c>
      <c r="AU136" s="219" t="s">
        <v>80</v>
      </c>
      <c r="AY136" s="15" t="s">
        <v>115</v>
      </c>
      <c r="BE136" s="220">
        <f>IF(N136="základní",J136,0)</f>
        <v>0</v>
      </c>
      <c r="BF136" s="220">
        <f>IF(N136="snížená",J136,0)</f>
        <v>0</v>
      </c>
      <c r="BG136" s="220">
        <f>IF(N136="zákl. přenesená",J136,0)</f>
        <v>0</v>
      </c>
      <c r="BH136" s="220">
        <f>IF(N136="sníž. přenesená",J136,0)</f>
        <v>0</v>
      </c>
      <c r="BI136" s="220">
        <f>IF(N136="nulová",J136,0)</f>
        <v>0</v>
      </c>
      <c r="BJ136" s="15" t="s">
        <v>8</v>
      </c>
      <c r="BK136" s="220">
        <f>ROUND(I136*H136,0)</f>
        <v>0</v>
      </c>
      <c r="BL136" s="15" t="s">
        <v>122</v>
      </c>
      <c r="BM136" s="219" t="s">
        <v>142</v>
      </c>
    </row>
    <row r="137" s="13" customFormat="1">
      <c r="A137" s="13"/>
      <c r="B137" s="221"/>
      <c r="C137" s="222"/>
      <c r="D137" s="223" t="s">
        <v>124</v>
      </c>
      <c r="E137" s="224" t="s">
        <v>1</v>
      </c>
      <c r="F137" s="225" t="s">
        <v>143</v>
      </c>
      <c r="G137" s="222"/>
      <c r="H137" s="226">
        <v>666</v>
      </c>
      <c r="I137" s="227"/>
      <c r="J137" s="222"/>
      <c r="K137" s="222"/>
      <c r="L137" s="228"/>
      <c r="M137" s="229"/>
      <c r="N137" s="230"/>
      <c r="O137" s="230"/>
      <c r="P137" s="230"/>
      <c r="Q137" s="230"/>
      <c r="R137" s="230"/>
      <c r="S137" s="230"/>
      <c r="T137" s="231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2" t="s">
        <v>124</v>
      </c>
      <c r="AU137" s="232" t="s">
        <v>80</v>
      </c>
      <c r="AV137" s="13" t="s">
        <v>80</v>
      </c>
      <c r="AW137" s="13" t="s">
        <v>31</v>
      </c>
      <c r="AX137" s="13" t="s">
        <v>8</v>
      </c>
      <c r="AY137" s="232" t="s">
        <v>115</v>
      </c>
    </row>
    <row r="138" s="2" customFormat="1" ht="24.15" customHeight="1">
      <c r="A138" s="36"/>
      <c r="B138" s="37"/>
      <c r="C138" s="209" t="s">
        <v>144</v>
      </c>
      <c r="D138" s="209" t="s">
        <v>117</v>
      </c>
      <c r="E138" s="210" t="s">
        <v>145</v>
      </c>
      <c r="F138" s="211" t="s">
        <v>146</v>
      </c>
      <c r="G138" s="212" t="s">
        <v>120</v>
      </c>
      <c r="H138" s="213">
        <v>666</v>
      </c>
      <c r="I138" s="214"/>
      <c r="J138" s="213">
        <f>ROUND(I138*H138,0)</f>
        <v>0</v>
      </c>
      <c r="K138" s="211" t="s">
        <v>121</v>
      </c>
      <c r="L138" s="42"/>
      <c r="M138" s="215" t="s">
        <v>1</v>
      </c>
      <c r="N138" s="216" t="s">
        <v>39</v>
      </c>
      <c r="O138" s="89"/>
      <c r="P138" s="217">
        <f>O138*H138</f>
        <v>0</v>
      </c>
      <c r="Q138" s="217">
        <v>0</v>
      </c>
      <c r="R138" s="217">
        <f>Q138*H138</f>
        <v>0</v>
      </c>
      <c r="S138" s="217">
        <v>0</v>
      </c>
      <c r="T138" s="218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19" t="s">
        <v>122</v>
      </c>
      <c r="AT138" s="219" t="s">
        <v>117</v>
      </c>
      <c r="AU138" s="219" t="s">
        <v>80</v>
      </c>
      <c r="AY138" s="15" t="s">
        <v>115</v>
      </c>
      <c r="BE138" s="220">
        <f>IF(N138="základní",J138,0)</f>
        <v>0</v>
      </c>
      <c r="BF138" s="220">
        <f>IF(N138="snížená",J138,0)</f>
        <v>0</v>
      </c>
      <c r="BG138" s="220">
        <f>IF(N138="zákl. přenesená",J138,0)</f>
        <v>0</v>
      </c>
      <c r="BH138" s="220">
        <f>IF(N138="sníž. přenesená",J138,0)</f>
        <v>0</v>
      </c>
      <c r="BI138" s="220">
        <f>IF(N138="nulová",J138,0)</f>
        <v>0</v>
      </c>
      <c r="BJ138" s="15" t="s">
        <v>8</v>
      </c>
      <c r="BK138" s="220">
        <f>ROUND(I138*H138,0)</f>
        <v>0</v>
      </c>
      <c r="BL138" s="15" t="s">
        <v>122</v>
      </c>
      <c r="BM138" s="219" t="s">
        <v>147</v>
      </c>
    </row>
    <row r="139" s="2" customFormat="1" ht="37.8" customHeight="1">
      <c r="A139" s="36"/>
      <c r="B139" s="37"/>
      <c r="C139" s="209" t="s">
        <v>148</v>
      </c>
      <c r="D139" s="209" t="s">
        <v>117</v>
      </c>
      <c r="E139" s="210" t="s">
        <v>149</v>
      </c>
      <c r="F139" s="211" t="s">
        <v>150</v>
      </c>
      <c r="G139" s="212" t="s">
        <v>132</v>
      </c>
      <c r="H139" s="213">
        <v>399.60000000000002</v>
      </c>
      <c r="I139" s="214"/>
      <c r="J139" s="213">
        <f>ROUND(I139*H139,0)</f>
        <v>0</v>
      </c>
      <c r="K139" s="211" t="s">
        <v>121</v>
      </c>
      <c r="L139" s="42"/>
      <c r="M139" s="215" t="s">
        <v>1</v>
      </c>
      <c r="N139" s="216" t="s">
        <v>39</v>
      </c>
      <c r="O139" s="89"/>
      <c r="P139" s="217">
        <f>O139*H139</f>
        <v>0</v>
      </c>
      <c r="Q139" s="217">
        <v>0</v>
      </c>
      <c r="R139" s="217">
        <f>Q139*H139</f>
        <v>0</v>
      </c>
      <c r="S139" s="217">
        <v>0</v>
      </c>
      <c r="T139" s="218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19" t="s">
        <v>122</v>
      </c>
      <c r="AT139" s="219" t="s">
        <v>117</v>
      </c>
      <c r="AU139" s="219" t="s">
        <v>80</v>
      </c>
      <c r="AY139" s="15" t="s">
        <v>115</v>
      </c>
      <c r="BE139" s="220">
        <f>IF(N139="základní",J139,0)</f>
        <v>0</v>
      </c>
      <c r="BF139" s="220">
        <f>IF(N139="snížená",J139,0)</f>
        <v>0</v>
      </c>
      <c r="BG139" s="220">
        <f>IF(N139="zákl. přenesená",J139,0)</f>
        <v>0</v>
      </c>
      <c r="BH139" s="220">
        <f>IF(N139="sníž. přenesená",J139,0)</f>
        <v>0</v>
      </c>
      <c r="BI139" s="220">
        <f>IF(N139="nulová",J139,0)</f>
        <v>0</v>
      </c>
      <c r="BJ139" s="15" t="s">
        <v>8</v>
      </c>
      <c r="BK139" s="220">
        <f>ROUND(I139*H139,0)</f>
        <v>0</v>
      </c>
      <c r="BL139" s="15" t="s">
        <v>122</v>
      </c>
      <c r="BM139" s="219" t="s">
        <v>151</v>
      </c>
    </row>
    <row r="140" s="13" customFormat="1">
      <c r="A140" s="13"/>
      <c r="B140" s="221"/>
      <c r="C140" s="222"/>
      <c r="D140" s="223" t="s">
        <v>124</v>
      </c>
      <c r="E140" s="224" t="s">
        <v>1</v>
      </c>
      <c r="F140" s="225" t="s">
        <v>152</v>
      </c>
      <c r="G140" s="222"/>
      <c r="H140" s="226">
        <v>399.60000000000002</v>
      </c>
      <c r="I140" s="227"/>
      <c r="J140" s="222"/>
      <c r="K140" s="222"/>
      <c r="L140" s="228"/>
      <c r="M140" s="229"/>
      <c r="N140" s="230"/>
      <c r="O140" s="230"/>
      <c r="P140" s="230"/>
      <c r="Q140" s="230"/>
      <c r="R140" s="230"/>
      <c r="S140" s="230"/>
      <c r="T140" s="231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2" t="s">
        <v>124</v>
      </c>
      <c r="AU140" s="232" t="s">
        <v>80</v>
      </c>
      <c r="AV140" s="13" t="s">
        <v>80</v>
      </c>
      <c r="AW140" s="13" t="s">
        <v>31</v>
      </c>
      <c r="AX140" s="13" t="s">
        <v>8</v>
      </c>
      <c r="AY140" s="232" t="s">
        <v>115</v>
      </c>
    </row>
    <row r="141" s="2" customFormat="1" ht="37.8" customHeight="1">
      <c r="A141" s="36"/>
      <c r="B141" s="37"/>
      <c r="C141" s="209" t="s">
        <v>153</v>
      </c>
      <c r="D141" s="209" t="s">
        <v>117</v>
      </c>
      <c r="E141" s="210" t="s">
        <v>154</v>
      </c>
      <c r="F141" s="211" t="s">
        <v>155</v>
      </c>
      <c r="G141" s="212" t="s">
        <v>132</v>
      </c>
      <c r="H141" s="213">
        <v>103</v>
      </c>
      <c r="I141" s="214"/>
      <c r="J141" s="213">
        <f>ROUND(I141*H141,0)</f>
        <v>0</v>
      </c>
      <c r="K141" s="211" t="s">
        <v>121</v>
      </c>
      <c r="L141" s="42"/>
      <c r="M141" s="215" t="s">
        <v>1</v>
      </c>
      <c r="N141" s="216" t="s">
        <v>39</v>
      </c>
      <c r="O141" s="89"/>
      <c r="P141" s="217">
        <f>O141*H141</f>
        <v>0</v>
      </c>
      <c r="Q141" s="217">
        <v>0</v>
      </c>
      <c r="R141" s="217">
        <f>Q141*H141</f>
        <v>0</v>
      </c>
      <c r="S141" s="217">
        <v>0</v>
      </c>
      <c r="T141" s="21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19" t="s">
        <v>122</v>
      </c>
      <c r="AT141" s="219" t="s">
        <v>117</v>
      </c>
      <c r="AU141" s="219" t="s">
        <v>80</v>
      </c>
      <c r="AY141" s="15" t="s">
        <v>115</v>
      </c>
      <c r="BE141" s="220">
        <f>IF(N141="základní",J141,0)</f>
        <v>0</v>
      </c>
      <c r="BF141" s="220">
        <f>IF(N141="snížená",J141,0)</f>
        <v>0</v>
      </c>
      <c r="BG141" s="220">
        <f>IF(N141="zákl. přenesená",J141,0)</f>
        <v>0</v>
      </c>
      <c r="BH141" s="220">
        <f>IF(N141="sníž. přenesená",J141,0)</f>
        <v>0</v>
      </c>
      <c r="BI141" s="220">
        <f>IF(N141="nulová",J141,0)</f>
        <v>0</v>
      </c>
      <c r="BJ141" s="15" t="s">
        <v>8</v>
      </c>
      <c r="BK141" s="220">
        <f>ROUND(I141*H141,0)</f>
        <v>0</v>
      </c>
      <c r="BL141" s="15" t="s">
        <v>122</v>
      </c>
      <c r="BM141" s="219" t="s">
        <v>156</v>
      </c>
    </row>
    <row r="142" s="13" customFormat="1">
      <c r="A142" s="13"/>
      <c r="B142" s="221"/>
      <c r="C142" s="222"/>
      <c r="D142" s="223" t="s">
        <v>124</v>
      </c>
      <c r="E142" s="224" t="s">
        <v>1</v>
      </c>
      <c r="F142" s="225" t="s">
        <v>157</v>
      </c>
      <c r="G142" s="222"/>
      <c r="H142" s="226">
        <v>103</v>
      </c>
      <c r="I142" s="227"/>
      <c r="J142" s="222"/>
      <c r="K142" s="222"/>
      <c r="L142" s="228"/>
      <c r="M142" s="229"/>
      <c r="N142" s="230"/>
      <c r="O142" s="230"/>
      <c r="P142" s="230"/>
      <c r="Q142" s="230"/>
      <c r="R142" s="230"/>
      <c r="S142" s="230"/>
      <c r="T142" s="231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2" t="s">
        <v>124</v>
      </c>
      <c r="AU142" s="232" t="s">
        <v>80</v>
      </c>
      <c r="AV142" s="13" t="s">
        <v>80</v>
      </c>
      <c r="AW142" s="13" t="s">
        <v>31</v>
      </c>
      <c r="AX142" s="13" t="s">
        <v>8</v>
      </c>
      <c r="AY142" s="232" t="s">
        <v>115</v>
      </c>
    </row>
    <row r="143" s="2" customFormat="1" ht="24.15" customHeight="1">
      <c r="A143" s="36"/>
      <c r="B143" s="37"/>
      <c r="C143" s="209" t="s">
        <v>158</v>
      </c>
      <c r="D143" s="209" t="s">
        <v>117</v>
      </c>
      <c r="E143" s="210" t="s">
        <v>159</v>
      </c>
      <c r="F143" s="211" t="s">
        <v>160</v>
      </c>
      <c r="G143" s="212" t="s">
        <v>132</v>
      </c>
      <c r="H143" s="213">
        <v>354.60000000000002</v>
      </c>
      <c r="I143" s="214"/>
      <c r="J143" s="213">
        <f>ROUND(I143*H143,0)</f>
        <v>0</v>
      </c>
      <c r="K143" s="211" t="s">
        <v>121</v>
      </c>
      <c r="L143" s="42"/>
      <c r="M143" s="215" t="s">
        <v>1</v>
      </c>
      <c r="N143" s="216" t="s">
        <v>39</v>
      </c>
      <c r="O143" s="89"/>
      <c r="P143" s="217">
        <f>O143*H143</f>
        <v>0</v>
      </c>
      <c r="Q143" s="217">
        <v>0</v>
      </c>
      <c r="R143" s="217">
        <f>Q143*H143</f>
        <v>0</v>
      </c>
      <c r="S143" s="217">
        <v>0</v>
      </c>
      <c r="T143" s="218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19" t="s">
        <v>122</v>
      </c>
      <c r="AT143" s="219" t="s">
        <v>117</v>
      </c>
      <c r="AU143" s="219" t="s">
        <v>80</v>
      </c>
      <c r="AY143" s="15" t="s">
        <v>115</v>
      </c>
      <c r="BE143" s="220">
        <f>IF(N143="základní",J143,0)</f>
        <v>0</v>
      </c>
      <c r="BF143" s="220">
        <f>IF(N143="snížená",J143,0)</f>
        <v>0</v>
      </c>
      <c r="BG143" s="220">
        <f>IF(N143="zákl. přenesená",J143,0)</f>
        <v>0</v>
      </c>
      <c r="BH143" s="220">
        <f>IF(N143="sníž. přenesená",J143,0)</f>
        <v>0</v>
      </c>
      <c r="BI143" s="220">
        <f>IF(N143="nulová",J143,0)</f>
        <v>0</v>
      </c>
      <c r="BJ143" s="15" t="s">
        <v>8</v>
      </c>
      <c r="BK143" s="220">
        <f>ROUND(I143*H143,0)</f>
        <v>0</v>
      </c>
      <c r="BL143" s="15" t="s">
        <v>122</v>
      </c>
      <c r="BM143" s="219" t="s">
        <v>161</v>
      </c>
    </row>
    <row r="144" s="13" customFormat="1">
      <c r="A144" s="13"/>
      <c r="B144" s="221"/>
      <c r="C144" s="222"/>
      <c r="D144" s="223" t="s">
        <v>124</v>
      </c>
      <c r="E144" s="224" t="s">
        <v>1</v>
      </c>
      <c r="F144" s="225" t="s">
        <v>162</v>
      </c>
      <c r="G144" s="222"/>
      <c r="H144" s="226">
        <v>354.60000000000002</v>
      </c>
      <c r="I144" s="227"/>
      <c r="J144" s="222"/>
      <c r="K144" s="222"/>
      <c r="L144" s="228"/>
      <c r="M144" s="229"/>
      <c r="N144" s="230"/>
      <c r="O144" s="230"/>
      <c r="P144" s="230"/>
      <c r="Q144" s="230"/>
      <c r="R144" s="230"/>
      <c r="S144" s="230"/>
      <c r="T144" s="231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2" t="s">
        <v>124</v>
      </c>
      <c r="AU144" s="232" t="s">
        <v>80</v>
      </c>
      <c r="AV144" s="13" t="s">
        <v>80</v>
      </c>
      <c r="AW144" s="13" t="s">
        <v>31</v>
      </c>
      <c r="AX144" s="13" t="s">
        <v>8</v>
      </c>
      <c r="AY144" s="232" t="s">
        <v>115</v>
      </c>
    </row>
    <row r="145" s="2" customFormat="1" ht="33" customHeight="1">
      <c r="A145" s="36"/>
      <c r="B145" s="37"/>
      <c r="C145" s="209" t="s">
        <v>163</v>
      </c>
      <c r="D145" s="209" t="s">
        <v>117</v>
      </c>
      <c r="E145" s="210" t="s">
        <v>164</v>
      </c>
      <c r="F145" s="211" t="s">
        <v>165</v>
      </c>
      <c r="G145" s="212" t="s">
        <v>166</v>
      </c>
      <c r="H145" s="213">
        <v>195.69999999999999</v>
      </c>
      <c r="I145" s="214"/>
      <c r="J145" s="213">
        <f>ROUND(I145*H145,0)</f>
        <v>0</v>
      </c>
      <c r="K145" s="211" t="s">
        <v>121</v>
      </c>
      <c r="L145" s="42"/>
      <c r="M145" s="215" t="s">
        <v>1</v>
      </c>
      <c r="N145" s="216" t="s">
        <v>39</v>
      </c>
      <c r="O145" s="89"/>
      <c r="P145" s="217">
        <f>O145*H145</f>
        <v>0</v>
      </c>
      <c r="Q145" s="217">
        <v>0</v>
      </c>
      <c r="R145" s="217">
        <f>Q145*H145</f>
        <v>0</v>
      </c>
      <c r="S145" s="217">
        <v>0</v>
      </c>
      <c r="T145" s="218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19" t="s">
        <v>122</v>
      </c>
      <c r="AT145" s="219" t="s">
        <v>117</v>
      </c>
      <c r="AU145" s="219" t="s">
        <v>80</v>
      </c>
      <c r="AY145" s="15" t="s">
        <v>115</v>
      </c>
      <c r="BE145" s="220">
        <f>IF(N145="základní",J145,0)</f>
        <v>0</v>
      </c>
      <c r="BF145" s="220">
        <f>IF(N145="snížená",J145,0)</f>
        <v>0</v>
      </c>
      <c r="BG145" s="220">
        <f>IF(N145="zákl. přenesená",J145,0)</f>
        <v>0</v>
      </c>
      <c r="BH145" s="220">
        <f>IF(N145="sníž. přenesená",J145,0)</f>
        <v>0</v>
      </c>
      <c r="BI145" s="220">
        <f>IF(N145="nulová",J145,0)</f>
        <v>0</v>
      </c>
      <c r="BJ145" s="15" t="s">
        <v>8</v>
      </c>
      <c r="BK145" s="220">
        <f>ROUND(I145*H145,0)</f>
        <v>0</v>
      </c>
      <c r="BL145" s="15" t="s">
        <v>122</v>
      </c>
      <c r="BM145" s="219" t="s">
        <v>167</v>
      </c>
    </row>
    <row r="146" s="13" customFormat="1">
      <c r="A146" s="13"/>
      <c r="B146" s="221"/>
      <c r="C146" s="222"/>
      <c r="D146" s="223" t="s">
        <v>124</v>
      </c>
      <c r="E146" s="224" t="s">
        <v>1</v>
      </c>
      <c r="F146" s="225" t="s">
        <v>168</v>
      </c>
      <c r="G146" s="222"/>
      <c r="H146" s="226">
        <v>195.69999999999999</v>
      </c>
      <c r="I146" s="227"/>
      <c r="J146" s="222"/>
      <c r="K146" s="222"/>
      <c r="L146" s="228"/>
      <c r="M146" s="229"/>
      <c r="N146" s="230"/>
      <c r="O146" s="230"/>
      <c r="P146" s="230"/>
      <c r="Q146" s="230"/>
      <c r="R146" s="230"/>
      <c r="S146" s="230"/>
      <c r="T146" s="231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2" t="s">
        <v>124</v>
      </c>
      <c r="AU146" s="232" t="s">
        <v>80</v>
      </c>
      <c r="AV146" s="13" t="s">
        <v>80</v>
      </c>
      <c r="AW146" s="13" t="s">
        <v>31</v>
      </c>
      <c r="AX146" s="13" t="s">
        <v>8</v>
      </c>
      <c r="AY146" s="232" t="s">
        <v>115</v>
      </c>
    </row>
    <row r="147" s="2" customFormat="1" ht="24.15" customHeight="1">
      <c r="A147" s="36"/>
      <c r="B147" s="37"/>
      <c r="C147" s="209" t="s">
        <v>169</v>
      </c>
      <c r="D147" s="209" t="s">
        <v>117</v>
      </c>
      <c r="E147" s="210" t="s">
        <v>170</v>
      </c>
      <c r="F147" s="211" t="s">
        <v>171</v>
      </c>
      <c r="G147" s="212" t="s">
        <v>132</v>
      </c>
      <c r="H147" s="213">
        <v>251.59999999999999</v>
      </c>
      <c r="I147" s="214"/>
      <c r="J147" s="213">
        <f>ROUND(I147*H147,0)</f>
        <v>0</v>
      </c>
      <c r="K147" s="211" t="s">
        <v>121</v>
      </c>
      <c r="L147" s="42"/>
      <c r="M147" s="215" t="s">
        <v>1</v>
      </c>
      <c r="N147" s="216" t="s">
        <v>39</v>
      </c>
      <c r="O147" s="89"/>
      <c r="P147" s="217">
        <f>O147*H147</f>
        <v>0</v>
      </c>
      <c r="Q147" s="217">
        <v>0</v>
      </c>
      <c r="R147" s="217">
        <f>Q147*H147</f>
        <v>0</v>
      </c>
      <c r="S147" s="217">
        <v>0</v>
      </c>
      <c r="T147" s="218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19" t="s">
        <v>122</v>
      </c>
      <c r="AT147" s="219" t="s">
        <v>117</v>
      </c>
      <c r="AU147" s="219" t="s">
        <v>80</v>
      </c>
      <c r="AY147" s="15" t="s">
        <v>115</v>
      </c>
      <c r="BE147" s="220">
        <f>IF(N147="základní",J147,0)</f>
        <v>0</v>
      </c>
      <c r="BF147" s="220">
        <f>IF(N147="snížená",J147,0)</f>
        <v>0</v>
      </c>
      <c r="BG147" s="220">
        <f>IF(N147="zákl. přenesená",J147,0)</f>
        <v>0</v>
      </c>
      <c r="BH147" s="220">
        <f>IF(N147="sníž. přenesená",J147,0)</f>
        <v>0</v>
      </c>
      <c r="BI147" s="220">
        <f>IF(N147="nulová",J147,0)</f>
        <v>0</v>
      </c>
      <c r="BJ147" s="15" t="s">
        <v>8</v>
      </c>
      <c r="BK147" s="220">
        <f>ROUND(I147*H147,0)</f>
        <v>0</v>
      </c>
      <c r="BL147" s="15" t="s">
        <v>122</v>
      </c>
      <c r="BM147" s="219" t="s">
        <v>172</v>
      </c>
    </row>
    <row r="148" s="13" customFormat="1">
      <c r="A148" s="13"/>
      <c r="B148" s="221"/>
      <c r="C148" s="222"/>
      <c r="D148" s="223" t="s">
        <v>124</v>
      </c>
      <c r="E148" s="224" t="s">
        <v>1</v>
      </c>
      <c r="F148" s="225" t="s">
        <v>173</v>
      </c>
      <c r="G148" s="222"/>
      <c r="H148" s="226">
        <v>251.59999999999999</v>
      </c>
      <c r="I148" s="227"/>
      <c r="J148" s="222"/>
      <c r="K148" s="222"/>
      <c r="L148" s="228"/>
      <c r="M148" s="229"/>
      <c r="N148" s="230"/>
      <c r="O148" s="230"/>
      <c r="P148" s="230"/>
      <c r="Q148" s="230"/>
      <c r="R148" s="230"/>
      <c r="S148" s="230"/>
      <c r="T148" s="231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2" t="s">
        <v>124</v>
      </c>
      <c r="AU148" s="232" t="s">
        <v>80</v>
      </c>
      <c r="AV148" s="13" t="s">
        <v>80</v>
      </c>
      <c r="AW148" s="13" t="s">
        <v>31</v>
      </c>
      <c r="AX148" s="13" t="s">
        <v>8</v>
      </c>
      <c r="AY148" s="232" t="s">
        <v>115</v>
      </c>
    </row>
    <row r="149" s="2" customFormat="1" ht="24.15" customHeight="1">
      <c r="A149" s="36"/>
      <c r="B149" s="37"/>
      <c r="C149" s="209" t="s">
        <v>9</v>
      </c>
      <c r="D149" s="209" t="s">
        <v>117</v>
      </c>
      <c r="E149" s="210" t="s">
        <v>174</v>
      </c>
      <c r="F149" s="211" t="s">
        <v>175</v>
      </c>
      <c r="G149" s="212" t="s">
        <v>132</v>
      </c>
      <c r="H149" s="213">
        <v>81</v>
      </c>
      <c r="I149" s="214"/>
      <c r="J149" s="213">
        <f>ROUND(I149*H149,0)</f>
        <v>0</v>
      </c>
      <c r="K149" s="211" t="s">
        <v>121</v>
      </c>
      <c r="L149" s="42"/>
      <c r="M149" s="215" t="s">
        <v>1</v>
      </c>
      <c r="N149" s="216" t="s">
        <v>39</v>
      </c>
      <c r="O149" s="89"/>
      <c r="P149" s="217">
        <f>O149*H149</f>
        <v>0</v>
      </c>
      <c r="Q149" s="217">
        <v>0</v>
      </c>
      <c r="R149" s="217">
        <f>Q149*H149</f>
        <v>0</v>
      </c>
      <c r="S149" s="217">
        <v>0</v>
      </c>
      <c r="T149" s="218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19" t="s">
        <v>122</v>
      </c>
      <c r="AT149" s="219" t="s">
        <v>117</v>
      </c>
      <c r="AU149" s="219" t="s">
        <v>80</v>
      </c>
      <c r="AY149" s="15" t="s">
        <v>115</v>
      </c>
      <c r="BE149" s="220">
        <f>IF(N149="základní",J149,0)</f>
        <v>0</v>
      </c>
      <c r="BF149" s="220">
        <f>IF(N149="snížená",J149,0)</f>
        <v>0</v>
      </c>
      <c r="BG149" s="220">
        <f>IF(N149="zákl. přenesená",J149,0)</f>
        <v>0</v>
      </c>
      <c r="BH149" s="220">
        <f>IF(N149="sníž. přenesená",J149,0)</f>
        <v>0</v>
      </c>
      <c r="BI149" s="220">
        <f>IF(N149="nulová",J149,0)</f>
        <v>0</v>
      </c>
      <c r="BJ149" s="15" t="s">
        <v>8</v>
      </c>
      <c r="BK149" s="220">
        <f>ROUND(I149*H149,0)</f>
        <v>0</v>
      </c>
      <c r="BL149" s="15" t="s">
        <v>122</v>
      </c>
      <c r="BM149" s="219" t="s">
        <v>176</v>
      </c>
    </row>
    <row r="150" s="13" customFormat="1">
      <c r="A150" s="13"/>
      <c r="B150" s="221"/>
      <c r="C150" s="222"/>
      <c r="D150" s="223" t="s">
        <v>124</v>
      </c>
      <c r="E150" s="224" t="s">
        <v>1</v>
      </c>
      <c r="F150" s="225" t="s">
        <v>177</v>
      </c>
      <c r="G150" s="222"/>
      <c r="H150" s="226">
        <v>81</v>
      </c>
      <c r="I150" s="227"/>
      <c r="J150" s="222"/>
      <c r="K150" s="222"/>
      <c r="L150" s="228"/>
      <c r="M150" s="229"/>
      <c r="N150" s="230"/>
      <c r="O150" s="230"/>
      <c r="P150" s="230"/>
      <c r="Q150" s="230"/>
      <c r="R150" s="230"/>
      <c r="S150" s="230"/>
      <c r="T150" s="231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2" t="s">
        <v>124</v>
      </c>
      <c r="AU150" s="232" t="s">
        <v>80</v>
      </c>
      <c r="AV150" s="13" t="s">
        <v>80</v>
      </c>
      <c r="AW150" s="13" t="s">
        <v>31</v>
      </c>
      <c r="AX150" s="13" t="s">
        <v>8</v>
      </c>
      <c r="AY150" s="232" t="s">
        <v>115</v>
      </c>
    </row>
    <row r="151" s="2" customFormat="1" ht="16.5" customHeight="1">
      <c r="A151" s="36"/>
      <c r="B151" s="37"/>
      <c r="C151" s="233" t="s">
        <v>178</v>
      </c>
      <c r="D151" s="233" t="s">
        <v>179</v>
      </c>
      <c r="E151" s="234" t="s">
        <v>180</v>
      </c>
      <c r="F151" s="235" t="s">
        <v>181</v>
      </c>
      <c r="G151" s="236" t="s">
        <v>166</v>
      </c>
      <c r="H151" s="237">
        <v>162</v>
      </c>
      <c r="I151" s="238"/>
      <c r="J151" s="237">
        <f>ROUND(I151*H151,0)</f>
        <v>0</v>
      </c>
      <c r="K151" s="235" t="s">
        <v>121</v>
      </c>
      <c r="L151" s="239"/>
      <c r="M151" s="240" t="s">
        <v>1</v>
      </c>
      <c r="N151" s="241" t="s">
        <v>39</v>
      </c>
      <c r="O151" s="89"/>
      <c r="P151" s="217">
        <f>O151*H151</f>
        <v>0</v>
      </c>
      <c r="Q151" s="217">
        <v>0</v>
      </c>
      <c r="R151" s="217">
        <f>Q151*H151</f>
        <v>0</v>
      </c>
      <c r="S151" s="217">
        <v>0</v>
      </c>
      <c r="T151" s="218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19" t="s">
        <v>153</v>
      </c>
      <c r="AT151" s="219" t="s">
        <v>179</v>
      </c>
      <c r="AU151" s="219" t="s">
        <v>80</v>
      </c>
      <c r="AY151" s="15" t="s">
        <v>115</v>
      </c>
      <c r="BE151" s="220">
        <f>IF(N151="základní",J151,0)</f>
        <v>0</v>
      </c>
      <c r="BF151" s="220">
        <f>IF(N151="snížená",J151,0)</f>
        <v>0</v>
      </c>
      <c r="BG151" s="220">
        <f>IF(N151="zákl. přenesená",J151,0)</f>
        <v>0</v>
      </c>
      <c r="BH151" s="220">
        <f>IF(N151="sníž. přenesená",J151,0)</f>
        <v>0</v>
      </c>
      <c r="BI151" s="220">
        <f>IF(N151="nulová",J151,0)</f>
        <v>0</v>
      </c>
      <c r="BJ151" s="15" t="s">
        <v>8</v>
      </c>
      <c r="BK151" s="220">
        <f>ROUND(I151*H151,0)</f>
        <v>0</v>
      </c>
      <c r="BL151" s="15" t="s">
        <v>122</v>
      </c>
      <c r="BM151" s="219" t="s">
        <v>182</v>
      </c>
    </row>
    <row r="152" s="13" customFormat="1">
      <c r="A152" s="13"/>
      <c r="B152" s="221"/>
      <c r="C152" s="222"/>
      <c r="D152" s="223" t="s">
        <v>124</v>
      </c>
      <c r="E152" s="224" t="s">
        <v>1</v>
      </c>
      <c r="F152" s="225" t="s">
        <v>183</v>
      </c>
      <c r="G152" s="222"/>
      <c r="H152" s="226">
        <v>162</v>
      </c>
      <c r="I152" s="227"/>
      <c r="J152" s="222"/>
      <c r="K152" s="222"/>
      <c r="L152" s="228"/>
      <c r="M152" s="229"/>
      <c r="N152" s="230"/>
      <c r="O152" s="230"/>
      <c r="P152" s="230"/>
      <c r="Q152" s="230"/>
      <c r="R152" s="230"/>
      <c r="S152" s="230"/>
      <c r="T152" s="23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2" t="s">
        <v>124</v>
      </c>
      <c r="AU152" s="232" t="s">
        <v>80</v>
      </c>
      <c r="AV152" s="13" t="s">
        <v>80</v>
      </c>
      <c r="AW152" s="13" t="s">
        <v>31</v>
      </c>
      <c r="AX152" s="13" t="s">
        <v>8</v>
      </c>
      <c r="AY152" s="232" t="s">
        <v>115</v>
      </c>
    </row>
    <row r="153" s="12" customFormat="1" ht="22.8" customHeight="1">
      <c r="A153" s="12"/>
      <c r="B153" s="193"/>
      <c r="C153" s="194"/>
      <c r="D153" s="195" t="s">
        <v>73</v>
      </c>
      <c r="E153" s="207" t="s">
        <v>129</v>
      </c>
      <c r="F153" s="207" t="s">
        <v>184</v>
      </c>
      <c r="G153" s="194"/>
      <c r="H153" s="194"/>
      <c r="I153" s="197"/>
      <c r="J153" s="208">
        <f>BK153</f>
        <v>0</v>
      </c>
      <c r="K153" s="194"/>
      <c r="L153" s="199"/>
      <c r="M153" s="200"/>
      <c r="N153" s="201"/>
      <c r="O153" s="201"/>
      <c r="P153" s="202">
        <f>SUM(P154:P157)</f>
        <v>0</v>
      </c>
      <c r="Q153" s="201"/>
      <c r="R153" s="202">
        <f>SUM(R154:R157)</f>
        <v>0</v>
      </c>
      <c r="S153" s="201"/>
      <c r="T153" s="203">
        <f>SUM(T154:T157)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04" t="s">
        <v>8</v>
      </c>
      <c r="AT153" s="205" t="s">
        <v>73</v>
      </c>
      <c r="AU153" s="205" t="s">
        <v>8</v>
      </c>
      <c r="AY153" s="204" t="s">
        <v>115</v>
      </c>
      <c r="BK153" s="206">
        <f>SUM(BK154:BK157)</f>
        <v>0</v>
      </c>
    </row>
    <row r="154" s="2" customFormat="1" ht="16.5" customHeight="1">
      <c r="A154" s="36"/>
      <c r="B154" s="37"/>
      <c r="C154" s="209" t="s">
        <v>185</v>
      </c>
      <c r="D154" s="209" t="s">
        <v>117</v>
      </c>
      <c r="E154" s="210" t="s">
        <v>186</v>
      </c>
      <c r="F154" s="211" t="s">
        <v>187</v>
      </c>
      <c r="G154" s="212" t="s">
        <v>188</v>
      </c>
      <c r="H154" s="213">
        <v>146.5</v>
      </c>
      <c r="I154" s="214"/>
      <c r="J154" s="213">
        <f>ROUND(I154*H154,0)</f>
        <v>0</v>
      </c>
      <c r="K154" s="211" t="s">
        <v>121</v>
      </c>
      <c r="L154" s="42"/>
      <c r="M154" s="215" t="s">
        <v>1</v>
      </c>
      <c r="N154" s="216" t="s">
        <v>39</v>
      </c>
      <c r="O154" s="89"/>
      <c r="P154" s="217">
        <f>O154*H154</f>
        <v>0</v>
      </c>
      <c r="Q154" s="217">
        <v>0</v>
      </c>
      <c r="R154" s="217">
        <f>Q154*H154</f>
        <v>0</v>
      </c>
      <c r="S154" s="217">
        <v>0</v>
      </c>
      <c r="T154" s="218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19" t="s">
        <v>122</v>
      </c>
      <c r="AT154" s="219" t="s">
        <v>117</v>
      </c>
      <c r="AU154" s="219" t="s">
        <v>80</v>
      </c>
      <c r="AY154" s="15" t="s">
        <v>115</v>
      </c>
      <c r="BE154" s="220">
        <f>IF(N154="základní",J154,0)</f>
        <v>0</v>
      </c>
      <c r="BF154" s="220">
        <f>IF(N154="snížená",J154,0)</f>
        <v>0</v>
      </c>
      <c r="BG154" s="220">
        <f>IF(N154="zákl. přenesená",J154,0)</f>
        <v>0</v>
      </c>
      <c r="BH154" s="220">
        <f>IF(N154="sníž. přenesená",J154,0)</f>
        <v>0</v>
      </c>
      <c r="BI154" s="220">
        <f>IF(N154="nulová",J154,0)</f>
        <v>0</v>
      </c>
      <c r="BJ154" s="15" t="s">
        <v>8</v>
      </c>
      <c r="BK154" s="220">
        <f>ROUND(I154*H154,0)</f>
        <v>0</v>
      </c>
      <c r="BL154" s="15" t="s">
        <v>122</v>
      </c>
      <c r="BM154" s="219" t="s">
        <v>189</v>
      </c>
    </row>
    <row r="155" s="13" customFormat="1">
      <c r="A155" s="13"/>
      <c r="B155" s="221"/>
      <c r="C155" s="222"/>
      <c r="D155" s="223" t="s">
        <v>124</v>
      </c>
      <c r="E155" s="224" t="s">
        <v>1</v>
      </c>
      <c r="F155" s="225" t="s">
        <v>190</v>
      </c>
      <c r="G155" s="222"/>
      <c r="H155" s="226">
        <v>146.5</v>
      </c>
      <c r="I155" s="227"/>
      <c r="J155" s="222"/>
      <c r="K155" s="222"/>
      <c r="L155" s="228"/>
      <c r="M155" s="229"/>
      <c r="N155" s="230"/>
      <c r="O155" s="230"/>
      <c r="P155" s="230"/>
      <c r="Q155" s="230"/>
      <c r="R155" s="230"/>
      <c r="S155" s="230"/>
      <c r="T155" s="231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2" t="s">
        <v>124</v>
      </c>
      <c r="AU155" s="232" t="s">
        <v>80</v>
      </c>
      <c r="AV155" s="13" t="s">
        <v>80</v>
      </c>
      <c r="AW155" s="13" t="s">
        <v>31</v>
      </c>
      <c r="AX155" s="13" t="s">
        <v>8</v>
      </c>
      <c r="AY155" s="232" t="s">
        <v>115</v>
      </c>
    </row>
    <row r="156" s="2" customFormat="1" ht="21.75" customHeight="1">
      <c r="A156" s="36"/>
      <c r="B156" s="37"/>
      <c r="C156" s="209" t="s">
        <v>191</v>
      </c>
      <c r="D156" s="209" t="s">
        <v>117</v>
      </c>
      <c r="E156" s="210" t="s">
        <v>192</v>
      </c>
      <c r="F156" s="211" t="s">
        <v>193</v>
      </c>
      <c r="G156" s="212" t="s">
        <v>188</v>
      </c>
      <c r="H156" s="213">
        <v>146.5</v>
      </c>
      <c r="I156" s="214"/>
      <c r="J156" s="213">
        <f>ROUND(I156*H156,0)</f>
        <v>0</v>
      </c>
      <c r="K156" s="211" t="s">
        <v>121</v>
      </c>
      <c r="L156" s="42"/>
      <c r="M156" s="215" t="s">
        <v>1</v>
      </c>
      <c r="N156" s="216" t="s">
        <v>39</v>
      </c>
      <c r="O156" s="89"/>
      <c r="P156" s="217">
        <f>O156*H156</f>
        <v>0</v>
      </c>
      <c r="Q156" s="217">
        <v>0</v>
      </c>
      <c r="R156" s="217">
        <f>Q156*H156</f>
        <v>0</v>
      </c>
      <c r="S156" s="217">
        <v>0</v>
      </c>
      <c r="T156" s="218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19" t="s">
        <v>122</v>
      </c>
      <c r="AT156" s="219" t="s">
        <v>117</v>
      </c>
      <c r="AU156" s="219" t="s">
        <v>80</v>
      </c>
      <c r="AY156" s="15" t="s">
        <v>115</v>
      </c>
      <c r="BE156" s="220">
        <f>IF(N156="základní",J156,0)</f>
        <v>0</v>
      </c>
      <c r="BF156" s="220">
        <f>IF(N156="snížená",J156,0)</f>
        <v>0</v>
      </c>
      <c r="BG156" s="220">
        <f>IF(N156="zákl. přenesená",J156,0)</f>
        <v>0</v>
      </c>
      <c r="BH156" s="220">
        <f>IF(N156="sníž. přenesená",J156,0)</f>
        <v>0</v>
      </c>
      <c r="BI156" s="220">
        <f>IF(N156="nulová",J156,0)</f>
        <v>0</v>
      </c>
      <c r="BJ156" s="15" t="s">
        <v>8</v>
      </c>
      <c r="BK156" s="220">
        <f>ROUND(I156*H156,0)</f>
        <v>0</v>
      </c>
      <c r="BL156" s="15" t="s">
        <v>122</v>
      </c>
      <c r="BM156" s="219" t="s">
        <v>194</v>
      </c>
    </row>
    <row r="157" s="13" customFormat="1">
      <c r="A157" s="13"/>
      <c r="B157" s="221"/>
      <c r="C157" s="222"/>
      <c r="D157" s="223" t="s">
        <v>124</v>
      </c>
      <c r="E157" s="224" t="s">
        <v>1</v>
      </c>
      <c r="F157" s="225" t="s">
        <v>190</v>
      </c>
      <c r="G157" s="222"/>
      <c r="H157" s="226">
        <v>146.5</v>
      </c>
      <c r="I157" s="227"/>
      <c r="J157" s="222"/>
      <c r="K157" s="222"/>
      <c r="L157" s="228"/>
      <c r="M157" s="229"/>
      <c r="N157" s="230"/>
      <c r="O157" s="230"/>
      <c r="P157" s="230"/>
      <c r="Q157" s="230"/>
      <c r="R157" s="230"/>
      <c r="S157" s="230"/>
      <c r="T157" s="231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2" t="s">
        <v>124</v>
      </c>
      <c r="AU157" s="232" t="s">
        <v>80</v>
      </c>
      <c r="AV157" s="13" t="s">
        <v>80</v>
      </c>
      <c r="AW157" s="13" t="s">
        <v>31</v>
      </c>
      <c r="AX157" s="13" t="s">
        <v>8</v>
      </c>
      <c r="AY157" s="232" t="s">
        <v>115</v>
      </c>
    </row>
    <row r="158" s="12" customFormat="1" ht="22.8" customHeight="1">
      <c r="A158" s="12"/>
      <c r="B158" s="193"/>
      <c r="C158" s="194"/>
      <c r="D158" s="195" t="s">
        <v>73</v>
      </c>
      <c r="E158" s="207" t="s">
        <v>122</v>
      </c>
      <c r="F158" s="207" t="s">
        <v>195</v>
      </c>
      <c r="G158" s="194"/>
      <c r="H158" s="194"/>
      <c r="I158" s="197"/>
      <c r="J158" s="208">
        <f>BK158</f>
        <v>0</v>
      </c>
      <c r="K158" s="194"/>
      <c r="L158" s="199"/>
      <c r="M158" s="200"/>
      <c r="N158" s="201"/>
      <c r="O158" s="201"/>
      <c r="P158" s="202">
        <f>SUM(P159:P160)</f>
        <v>0</v>
      </c>
      <c r="Q158" s="201"/>
      <c r="R158" s="202">
        <f>SUM(R159:R160)</f>
        <v>0</v>
      </c>
      <c r="S158" s="201"/>
      <c r="T158" s="203">
        <f>SUM(T159:T160)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04" t="s">
        <v>8</v>
      </c>
      <c r="AT158" s="205" t="s">
        <v>73</v>
      </c>
      <c r="AU158" s="205" t="s">
        <v>8</v>
      </c>
      <c r="AY158" s="204" t="s">
        <v>115</v>
      </c>
      <c r="BK158" s="206">
        <f>SUM(BK159:BK160)</f>
        <v>0</v>
      </c>
    </row>
    <row r="159" s="2" customFormat="1" ht="24.15" customHeight="1">
      <c r="A159" s="36"/>
      <c r="B159" s="37"/>
      <c r="C159" s="209" t="s">
        <v>196</v>
      </c>
      <c r="D159" s="209" t="s">
        <v>117</v>
      </c>
      <c r="E159" s="210" t="s">
        <v>197</v>
      </c>
      <c r="F159" s="211" t="s">
        <v>198</v>
      </c>
      <c r="G159" s="212" t="s">
        <v>132</v>
      </c>
      <c r="H159" s="213">
        <v>18</v>
      </c>
      <c r="I159" s="214"/>
      <c r="J159" s="213">
        <f>ROUND(I159*H159,0)</f>
        <v>0</v>
      </c>
      <c r="K159" s="211" t="s">
        <v>121</v>
      </c>
      <c r="L159" s="42"/>
      <c r="M159" s="215" t="s">
        <v>1</v>
      </c>
      <c r="N159" s="216" t="s">
        <v>39</v>
      </c>
      <c r="O159" s="89"/>
      <c r="P159" s="217">
        <f>O159*H159</f>
        <v>0</v>
      </c>
      <c r="Q159" s="217">
        <v>0</v>
      </c>
      <c r="R159" s="217">
        <f>Q159*H159</f>
        <v>0</v>
      </c>
      <c r="S159" s="217">
        <v>0</v>
      </c>
      <c r="T159" s="218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19" t="s">
        <v>122</v>
      </c>
      <c r="AT159" s="219" t="s">
        <v>117</v>
      </c>
      <c r="AU159" s="219" t="s">
        <v>80</v>
      </c>
      <c r="AY159" s="15" t="s">
        <v>115</v>
      </c>
      <c r="BE159" s="220">
        <f>IF(N159="základní",J159,0)</f>
        <v>0</v>
      </c>
      <c r="BF159" s="220">
        <f>IF(N159="snížená",J159,0)</f>
        <v>0</v>
      </c>
      <c r="BG159" s="220">
        <f>IF(N159="zákl. přenesená",J159,0)</f>
        <v>0</v>
      </c>
      <c r="BH159" s="220">
        <f>IF(N159="sníž. přenesená",J159,0)</f>
        <v>0</v>
      </c>
      <c r="BI159" s="220">
        <f>IF(N159="nulová",J159,0)</f>
        <v>0</v>
      </c>
      <c r="BJ159" s="15" t="s">
        <v>8</v>
      </c>
      <c r="BK159" s="220">
        <f>ROUND(I159*H159,0)</f>
        <v>0</v>
      </c>
      <c r="BL159" s="15" t="s">
        <v>122</v>
      </c>
      <c r="BM159" s="219" t="s">
        <v>199</v>
      </c>
    </row>
    <row r="160" s="13" customFormat="1">
      <c r="A160" s="13"/>
      <c r="B160" s="221"/>
      <c r="C160" s="222"/>
      <c r="D160" s="223" t="s">
        <v>124</v>
      </c>
      <c r="E160" s="224" t="s">
        <v>1</v>
      </c>
      <c r="F160" s="225" t="s">
        <v>200</v>
      </c>
      <c r="G160" s="222"/>
      <c r="H160" s="226">
        <v>18</v>
      </c>
      <c r="I160" s="227"/>
      <c r="J160" s="222"/>
      <c r="K160" s="222"/>
      <c r="L160" s="228"/>
      <c r="M160" s="229"/>
      <c r="N160" s="230"/>
      <c r="O160" s="230"/>
      <c r="P160" s="230"/>
      <c r="Q160" s="230"/>
      <c r="R160" s="230"/>
      <c r="S160" s="230"/>
      <c r="T160" s="231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2" t="s">
        <v>124</v>
      </c>
      <c r="AU160" s="232" t="s">
        <v>80</v>
      </c>
      <c r="AV160" s="13" t="s">
        <v>80</v>
      </c>
      <c r="AW160" s="13" t="s">
        <v>31</v>
      </c>
      <c r="AX160" s="13" t="s">
        <v>8</v>
      </c>
      <c r="AY160" s="232" t="s">
        <v>115</v>
      </c>
    </row>
    <row r="161" s="12" customFormat="1" ht="22.8" customHeight="1">
      <c r="A161" s="12"/>
      <c r="B161" s="193"/>
      <c r="C161" s="194"/>
      <c r="D161" s="195" t="s">
        <v>73</v>
      </c>
      <c r="E161" s="207" t="s">
        <v>139</v>
      </c>
      <c r="F161" s="207" t="s">
        <v>201</v>
      </c>
      <c r="G161" s="194"/>
      <c r="H161" s="194"/>
      <c r="I161" s="197"/>
      <c r="J161" s="208">
        <f>BK161</f>
        <v>0</v>
      </c>
      <c r="K161" s="194"/>
      <c r="L161" s="199"/>
      <c r="M161" s="200"/>
      <c r="N161" s="201"/>
      <c r="O161" s="201"/>
      <c r="P161" s="202">
        <f>P162</f>
        <v>0</v>
      </c>
      <c r="Q161" s="201"/>
      <c r="R161" s="202">
        <f>R162</f>
        <v>0</v>
      </c>
      <c r="S161" s="201"/>
      <c r="T161" s="203">
        <f>T162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4" t="s">
        <v>8</v>
      </c>
      <c r="AT161" s="205" t="s">
        <v>73</v>
      </c>
      <c r="AU161" s="205" t="s">
        <v>8</v>
      </c>
      <c r="AY161" s="204" t="s">
        <v>115</v>
      </c>
      <c r="BK161" s="206">
        <f>BK162</f>
        <v>0</v>
      </c>
    </row>
    <row r="162" s="2" customFormat="1" ht="24.15" customHeight="1">
      <c r="A162" s="36"/>
      <c r="B162" s="37"/>
      <c r="C162" s="209" t="s">
        <v>202</v>
      </c>
      <c r="D162" s="209" t="s">
        <v>117</v>
      </c>
      <c r="E162" s="210" t="s">
        <v>203</v>
      </c>
      <c r="F162" s="211" t="s">
        <v>204</v>
      </c>
      <c r="G162" s="212" t="s">
        <v>120</v>
      </c>
      <c r="H162" s="213">
        <v>210</v>
      </c>
      <c r="I162" s="214"/>
      <c r="J162" s="213">
        <f>ROUND(I162*H162,0)</f>
        <v>0</v>
      </c>
      <c r="K162" s="211" t="s">
        <v>121</v>
      </c>
      <c r="L162" s="42"/>
      <c r="M162" s="215" t="s">
        <v>1</v>
      </c>
      <c r="N162" s="216" t="s">
        <v>39</v>
      </c>
      <c r="O162" s="89"/>
      <c r="P162" s="217">
        <f>O162*H162</f>
        <v>0</v>
      </c>
      <c r="Q162" s="217">
        <v>0</v>
      </c>
      <c r="R162" s="217">
        <f>Q162*H162</f>
        <v>0</v>
      </c>
      <c r="S162" s="217">
        <v>0</v>
      </c>
      <c r="T162" s="218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19" t="s">
        <v>122</v>
      </c>
      <c r="AT162" s="219" t="s">
        <v>117</v>
      </c>
      <c r="AU162" s="219" t="s">
        <v>80</v>
      </c>
      <c r="AY162" s="15" t="s">
        <v>115</v>
      </c>
      <c r="BE162" s="220">
        <f>IF(N162="základní",J162,0)</f>
        <v>0</v>
      </c>
      <c r="BF162" s="220">
        <f>IF(N162="snížená",J162,0)</f>
        <v>0</v>
      </c>
      <c r="BG162" s="220">
        <f>IF(N162="zákl. přenesená",J162,0)</f>
        <v>0</v>
      </c>
      <c r="BH162" s="220">
        <f>IF(N162="sníž. přenesená",J162,0)</f>
        <v>0</v>
      </c>
      <c r="BI162" s="220">
        <f>IF(N162="nulová",J162,0)</f>
        <v>0</v>
      </c>
      <c r="BJ162" s="15" t="s">
        <v>8</v>
      </c>
      <c r="BK162" s="220">
        <f>ROUND(I162*H162,0)</f>
        <v>0</v>
      </c>
      <c r="BL162" s="15" t="s">
        <v>122</v>
      </c>
      <c r="BM162" s="219" t="s">
        <v>205</v>
      </c>
    </row>
    <row r="163" s="12" customFormat="1" ht="22.8" customHeight="1">
      <c r="A163" s="12"/>
      <c r="B163" s="193"/>
      <c r="C163" s="194"/>
      <c r="D163" s="195" t="s">
        <v>73</v>
      </c>
      <c r="E163" s="207" t="s">
        <v>153</v>
      </c>
      <c r="F163" s="207" t="s">
        <v>206</v>
      </c>
      <c r="G163" s="194"/>
      <c r="H163" s="194"/>
      <c r="I163" s="197"/>
      <c r="J163" s="208">
        <f>BK163</f>
        <v>0</v>
      </c>
      <c r="K163" s="194"/>
      <c r="L163" s="199"/>
      <c r="M163" s="200"/>
      <c r="N163" s="201"/>
      <c r="O163" s="201"/>
      <c r="P163" s="202">
        <f>SUM(P164:P185)</f>
        <v>0</v>
      </c>
      <c r="Q163" s="201"/>
      <c r="R163" s="202">
        <f>SUM(R164:R185)</f>
        <v>37.192185132000006</v>
      </c>
      <c r="S163" s="201"/>
      <c r="T163" s="203">
        <f>SUM(T164:T185)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4" t="s">
        <v>8</v>
      </c>
      <c r="AT163" s="205" t="s">
        <v>73</v>
      </c>
      <c r="AU163" s="205" t="s">
        <v>8</v>
      </c>
      <c r="AY163" s="204" t="s">
        <v>115</v>
      </c>
      <c r="BK163" s="206">
        <f>SUM(BK164:BK185)</f>
        <v>0</v>
      </c>
    </row>
    <row r="164" s="2" customFormat="1" ht="33" customHeight="1">
      <c r="A164" s="36"/>
      <c r="B164" s="37"/>
      <c r="C164" s="209" t="s">
        <v>207</v>
      </c>
      <c r="D164" s="209" t="s">
        <v>117</v>
      </c>
      <c r="E164" s="210" t="s">
        <v>208</v>
      </c>
      <c r="F164" s="211" t="s">
        <v>209</v>
      </c>
      <c r="G164" s="212" t="s">
        <v>188</v>
      </c>
      <c r="H164" s="213">
        <v>146.5</v>
      </c>
      <c r="I164" s="214"/>
      <c r="J164" s="213">
        <f>ROUND(I164*H164,0)</f>
        <v>0</v>
      </c>
      <c r="K164" s="211" t="s">
        <v>121</v>
      </c>
      <c r="L164" s="42"/>
      <c r="M164" s="215" t="s">
        <v>1</v>
      </c>
      <c r="N164" s="216" t="s">
        <v>39</v>
      </c>
      <c r="O164" s="89"/>
      <c r="P164" s="217">
        <f>O164*H164</f>
        <v>0</v>
      </c>
      <c r="Q164" s="217">
        <v>4.5000000000000003E-05</v>
      </c>
      <c r="R164" s="217">
        <f>Q164*H164</f>
        <v>0.0065925000000000003</v>
      </c>
      <c r="S164" s="217">
        <v>0</v>
      </c>
      <c r="T164" s="218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19" t="s">
        <v>122</v>
      </c>
      <c r="AT164" s="219" t="s">
        <v>117</v>
      </c>
      <c r="AU164" s="219" t="s">
        <v>80</v>
      </c>
      <c r="AY164" s="15" t="s">
        <v>115</v>
      </c>
      <c r="BE164" s="220">
        <f>IF(N164="základní",J164,0)</f>
        <v>0</v>
      </c>
      <c r="BF164" s="220">
        <f>IF(N164="snížená",J164,0)</f>
        <v>0</v>
      </c>
      <c r="BG164" s="220">
        <f>IF(N164="zákl. přenesená",J164,0)</f>
        <v>0</v>
      </c>
      <c r="BH164" s="220">
        <f>IF(N164="sníž. přenesená",J164,0)</f>
        <v>0</v>
      </c>
      <c r="BI164" s="220">
        <f>IF(N164="nulová",J164,0)</f>
        <v>0</v>
      </c>
      <c r="BJ164" s="15" t="s">
        <v>8</v>
      </c>
      <c r="BK164" s="220">
        <f>ROUND(I164*H164,0)</f>
        <v>0</v>
      </c>
      <c r="BL164" s="15" t="s">
        <v>122</v>
      </c>
      <c r="BM164" s="219" t="s">
        <v>210</v>
      </c>
    </row>
    <row r="165" s="13" customFormat="1">
      <c r="A165" s="13"/>
      <c r="B165" s="221"/>
      <c r="C165" s="222"/>
      <c r="D165" s="223" t="s">
        <v>124</v>
      </c>
      <c r="E165" s="224" t="s">
        <v>1</v>
      </c>
      <c r="F165" s="225" t="s">
        <v>190</v>
      </c>
      <c r="G165" s="222"/>
      <c r="H165" s="226">
        <v>146.5</v>
      </c>
      <c r="I165" s="227"/>
      <c r="J165" s="222"/>
      <c r="K165" s="222"/>
      <c r="L165" s="228"/>
      <c r="M165" s="229"/>
      <c r="N165" s="230"/>
      <c r="O165" s="230"/>
      <c r="P165" s="230"/>
      <c r="Q165" s="230"/>
      <c r="R165" s="230"/>
      <c r="S165" s="230"/>
      <c r="T165" s="231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2" t="s">
        <v>124</v>
      </c>
      <c r="AU165" s="232" t="s">
        <v>80</v>
      </c>
      <c r="AV165" s="13" t="s">
        <v>80</v>
      </c>
      <c r="AW165" s="13" t="s">
        <v>31</v>
      </c>
      <c r="AX165" s="13" t="s">
        <v>8</v>
      </c>
      <c r="AY165" s="232" t="s">
        <v>115</v>
      </c>
    </row>
    <row r="166" s="2" customFormat="1" ht="24.15" customHeight="1">
      <c r="A166" s="36"/>
      <c r="B166" s="37"/>
      <c r="C166" s="233" t="s">
        <v>211</v>
      </c>
      <c r="D166" s="233" t="s">
        <v>179</v>
      </c>
      <c r="E166" s="234" t="s">
        <v>212</v>
      </c>
      <c r="F166" s="235" t="s">
        <v>213</v>
      </c>
      <c r="G166" s="236" t="s">
        <v>188</v>
      </c>
      <c r="H166" s="237">
        <v>150</v>
      </c>
      <c r="I166" s="238"/>
      <c r="J166" s="237">
        <f>ROUND(I166*H166,0)</f>
        <v>0</v>
      </c>
      <c r="K166" s="235" t="s">
        <v>121</v>
      </c>
      <c r="L166" s="239"/>
      <c r="M166" s="240" t="s">
        <v>1</v>
      </c>
      <c r="N166" s="241" t="s">
        <v>39</v>
      </c>
      <c r="O166" s="89"/>
      <c r="P166" s="217">
        <f>O166*H166</f>
        <v>0</v>
      </c>
      <c r="Q166" s="217">
        <v>0.074999999999999997</v>
      </c>
      <c r="R166" s="217">
        <f>Q166*H166</f>
        <v>11.25</v>
      </c>
      <c r="S166" s="217">
        <v>0</v>
      </c>
      <c r="T166" s="218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19" t="s">
        <v>153</v>
      </c>
      <c r="AT166" s="219" t="s">
        <v>179</v>
      </c>
      <c r="AU166" s="219" t="s">
        <v>80</v>
      </c>
      <c r="AY166" s="15" t="s">
        <v>115</v>
      </c>
      <c r="BE166" s="220">
        <f>IF(N166="základní",J166,0)</f>
        <v>0</v>
      </c>
      <c r="BF166" s="220">
        <f>IF(N166="snížená",J166,0)</f>
        <v>0</v>
      </c>
      <c r="BG166" s="220">
        <f>IF(N166="zákl. přenesená",J166,0)</f>
        <v>0</v>
      </c>
      <c r="BH166" s="220">
        <f>IF(N166="sníž. přenesená",J166,0)</f>
        <v>0</v>
      </c>
      <c r="BI166" s="220">
        <f>IF(N166="nulová",J166,0)</f>
        <v>0</v>
      </c>
      <c r="BJ166" s="15" t="s">
        <v>8</v>
      </c>
      <c r="BK166" s="220">
        <f>ROUND(I166*H166,0)</f>
        <v>0</v>
      </c>
      <c r="BL166" s="15" t="s">
        <v>122</v>
      </c>
      <c r="BM166" s="219" t="s">
        <v>214</v>
      </c>
    </row>
    <row r="167" s="2" customFormat="1" ht="33" customHeight="1">
      <c r="A167" s="36"/>
      <c r="B167" s="37"/>
      <c r="C167" s="209" t="s">
        <v>215</v>
      </c>
      <c r="D167" s="209" t="s">
        <v>117</v>
      </c>
      <c r="E167" s="210" t="s">
        <v>216</v>
      </c>
      <c r="F167" s="211" t="s">
        <v>217</v>
      </c>
      <c r="G167" s="212" t="s">
        <v>218</v>
      </c>
      <c r="H167" s="213">
        <v>6</v>
      </c>
      <c r="I167" s="214"/>
      <c r="J167" s="213">
        <f>ROUND(I167*H167,0)</f>
        <v>0</v>
      </c>
      <c r="K167" s="211" t="s">
        <v>121</v>
      </c>
      <c r="L167" s="42"/>
      <c r="M167" s="215" t="s">
        <v>1</v>
      </c>
      <c r="N167" s="216" t="s">
        <v>39</v>
      </c>
      <c r="O167" s="89"/>
      <c r="P167" s="217">
        <f>O167*H167</f>
        <v>0</v>
      </c>
      <c r="Q167" s="217">
        <v>0</v>
      </c>
      <c r="R167" s="217">
        <f>Q167*H167</f>
        <v>0</v>
      </c>
      <c r="S167" s="217">
        <v>0</v>
      </c>
      <c r="T167" s="218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19" t="s">
        <v>122</v>
      </c>
      <c r="AT167" s="219" t="s">
        <v>117</v>
      </c>
      <c r="AU167" s="219" t="s">
        <v>80</v>
      </c>
      <c r="AY167" s="15" t="s">
        <v>115</v>
      </c>
      <c r="BE167" s="220">
        <f>IF(N167="základní",J167,0)</f>
        <v>0</v>
      </c>
      <c r="BF167" s="220">
        <f>IF(N167="snížená",J167,0)</f>
        <v>0</v>
      </c>
      <c r="BG167" s="220">
        <f>IF(N167="zákl. přenesená",J167,0)</f>
        <v>0</v>
      </c>
      <c r="BH167" s="220">
        <f>IF(N167="sníž. přenesená",J167,0)</f>
        <v>0</v>
      </c>
      <c r="BI167" s="220">
        <f>IF(N167="nulová",J167,0)</f>
        <v>0</v>
      </c>
      <c r="BJ167" s="15" t="s">
        <v>8</v>
      </c>
      <c r="BK167" s="220">
        <f>ROUND(I167*H167,0)</f>
        <v>0</v>
      </c>
      <c r="BL167" s="15" t="s">
        <v>122</v>
      </c>
      <c r="BM167" s="219" t="s">
        <v>219</v>
      </c>
    </row>
    <row r="168" s="13" customFormat="1">
      <c r="A168" s="13"/>
      <c r="B168" s="221"/>
      <c r="C168" s="222"/>
      <c r="D168" s="223" t="s">
        <v>124</v>
      </c>
      <c r="E168" s="224" t="s">
        <v>1</v>
      </c>
      <c r="F168" s="225" t="s">
        <v>220</v>
      </c>
      <c r="G168" s="222"/>
      <c r="H168" s="226">
        <v>6</v>
      </c>
      <c r="I168" s="227"/>
      <c r="J168" s="222"/>
      <c r="K168" s="222"/>
      <c r="L168" s="228"/>
      <c r="M168" s="229"/>
      <c r="N168" s="230"/>
      <c r="O168" s="230"/>
      <c r="P168" s="230"/>
      <c r="Q168" s="230"/>
      <c r="R168" s="230"/>
      <c r="S168" s="230"/>
      <c r="T168" s="231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2" t="s">
        <v>124</v>
      </c>
      <c r="AU168" s="232" t="s">
        <v>80</v>
      </c>
      <c r="AV168" s="13" t="s">
        <v>80</v>
      </c>
      <c r="AW168" s="13" t="s">
        <v>31</v>
      </c>
      <c r="AX168" s="13" t="s">
        <v>8</v>
      </c>
      <c r="AY168" s="232" t="s">
        <v>115</v>
      </c>
    </row>
    <row r="169" s="2" customFormat="1" ht="16.5" customHeight="1">
      <c r="A169" s="36"/>
      <c r="B169" s="37"/>
      <c r="C169" s="233" t="s">
        <v>7</v>
      </c>
      <c r="D169" s="233" t="s">
        <v>179</v>
      </c>
      <c r="E169" s="234" t="s">
        <v>221</v>
      </c>
      <c r="F169" s="235" t="s">
        <v>222</v>
      </c>
      <c r="G169" s="236" t="s">
        <v>218</v>
      </c>
      <c r="H169" s="237">
        <v>6</v>
      </c>
      <c r="I169" s="238"/>
      <c r="J169" s="237">
        <f>ROUND(I169*H169,0)</f>
        <v>0</v>
      </c>
      <c r="K169" s="235" t="s">
        <v>121</v>
      </c>
      <c r="L169" s="239"/>
      <c r="M169" s="240" t="s">
        <v>1</v>
      </c>
      <c r="N169" s="241" t="s">
        <v>39</v>
      </c>
      <c r="O169" s="89"/>
      <c r="P169" s="217">
        <f>O169*H169</f>
        <v>0</v>
      </c>
      <c r="Q169" s="217">
        <v>0.00029</v>
      </c>
      <c r="R169" s="217">
        <f>Q169*H169</f>
        <v>0.00174</v>
      </c>
      <c r="S169" s="217">
        <v>0</v>
      </c>
      <c r="T169" s="218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19" t="s">
        <v>153</v>
      </c>
      <c r="AT169" s="219" t="s">
        <v>179</v>
      </c>
      <c r="AU169" s="219" t="s">
        <v>80</v>
      </c>
      <c r="AY169" s="15" t="s">
        <v>115</v>
      </c>
      <c r="BE169" s="220">
        <f>IF(N169="základní",J169,0)</f>
        <v>0</v>
      </c>
      <c r="BF169" s="220">
        <f>IF(N169="snížená",J169,0)</f>
        <v>0</v>
      </c>
      <c r="BG169" s="220">
        <f>IF(N169="zákl. přenesená",J169,0)</f>
        <v>0</v>
      </c>
      <c r="BH169" s="220">
        <f>IF(N169="sníž. přenesená",J169,0)</f>
        <v>0</v>
      </c>
      <c r="BI169" s="220">
        <f>IF(N169="nulová",J169,0)</f>
        <v>0</v>
      </c>
      <c r="BJ169" s="15" t="s">
        <v>8</v>
      </c>
      <c r="BK169" s="220">
        <f>ROUND(I169*H169,0)</f>
        <v>0</v>
      </c>
      <c r="BL169" s="15" t="s">
        <v>122</v>
      </c>
      <c r="BM169" s="219" t="s">
        <v>223</v>
      </c>
    </row>
    <row r="170" s="2" customFormat="1" ht="33" customHeight="1">
      <c r="A170" s="36"/>
      <c r="B170" s="37"/>
      <c r="C170" s="209" t="s">
        <v>224</v>
      </c>
      <c r="D170" s="209" t="s">
        <v>117</v>
      </c>
      <c r="E170" s="210" t="s">
        <v>225</v>
      </c>
      <c r="F170" s="211" t="s">
        <v>226</v>
      </c>
      <c r="G170" s="212" t="s">
        <v>218</v>
      </c>
      <c r="H170" s="213">
        <v>4</v>
      </c>
      <c r="I170" s="214"/>
      <c r="J170" s="213">
        <f>ROUND(I170*H170,0)</f>
        <v>0</v>
      </c>
      <c r="K170" s="211" t="s">
        <v>121</v>
      </c>
      <c r="L170" s="42"/>
      <c r="M170" s="215" t="s">
        <v>1</v>
      </c>
      <c r="N170" s="216" t="s">
        <v>39</v>
      </c>
      <c r="O170" s="89"/>
      <c r="P170" s="217">
        <f>O170*H170</f>
        <v>0</v>
      </c>
      <c r="Q170" s="217">
        <v>2.115869408</v>
      </c>
      <c r="R170" s="217">
        <f>Q170*H170</f>
        <v>8.463477632</v>
      </c>
      <c r="S170" s="217">
        <v>0</v>
      </c>
      <c r="T170" s="218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19" t="s">
        <v>122</v>
      </c>
      <c r="AT170" s="219" t="s">
        <v>117</v>
      </c>
      <c r="AU170" s="219" t="s">
        <v>80</v>
      </c>
      <c r="AY170" s="15" t="s">
        <v>115</v>
      </c>
      <c r="BE170" s="220">
        <f>IF(N170="základní",J170,0)</f>
        <v>0</v>
      </c>
      <c r="BF170" s="220">
        <f>IF(N170="snížená",J170,0)</f>
        <v>0</v>
      </c>
      <c r="BG170" s="220">
        <f>IF(N170="zákl. přenesená",J170,0)</f>
        <v>0</v>
      </c>
      <c r="BH170" s="220">
        <f>IF(N170="sníž. přenesená",J170,0)</f>
        <v>0</v>
      </c>
      <c r="BI170" s="220">
        <f>IF(N170="nulová",J170,0)</f>
        <v>0</v>
      </c>
      <c r="BJ170" s="15" t="s">
        <v>8</v>
      </c>
      <c r="BK170" s="220">
        <f>ROUND(I170*H170,0)</f>
        <v>0</v>
      </c>
      <c r="BL170" s="15" t="s">
        <v>122</v>
      </c>
      <c r="BM170" s="219" t="s">
        <v>227</v>
      </c>
    </row>
    <row r="171" s="13" customFormat="1">
      <c r="A171" s="13"/>
      <c r="B171" s="221"/>
      <c r="C171" s="222"/>
      <c r="D171" s="223" t="s">
        <v>124</v>
      </c>
      <c r="E171" s="224" t="s">
        <v>1</v>
      </c>
      <c r="F171" s="225" t="s">
        <v>122</v>
      </c>
      <c r="G171" s="222"/>
      <c r="H171" s="226">
        <v>4</v>
      </c>
      <c r="I171" s="227"/>
      <c r="J171" s="222"/>
      <c r="K171" s="222"/>
      <c r="L171" s="228"/>
      <c r="M171" s="229"/>
      <c r="N171" s="230"/>
      <c r="O171" s="230"/>
      <c r="P171" s="230"/>
      <c r="Q171" s="230"/>
      <c r="R171" s="230"/>
      <c r="S171" s="230"/>
      <c r="T171" s="231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2" t="s">
        <v>124</v>
      </c>
      <c r="AU171" s="232" t="s">
        <v>80</v>
      </c>
      <c r="AV171" s="13" t="s">
        <v>80</v>
      </c>
      <c r="AW171" s="13" t="s">
        <v>31</v>
      </c>
      <c r="AX171" s="13" t="s">
        <v>8</v>
      </c>
      <c r="AY171" s="232" t="s">
        <v>115</v>
      </c>
    </row>
    <row r="172" s="2" customFormat="1" ht="24.15" customHeight="1">
      <c r="A172" s="36"/>
      <c r="B172" s="37"/>
      <c r="C172" s="233" t="s">
        <v>228</v>
      </c>
      <c r="D172" s="233" t="s">
        <v>179</v>
      </c>
      <c r="E172" s="234" t="s">
        <v>229</v>
      </c>
      <c r="F172" s="235" t="s">
        <v>230</v>
      </c>
      <c r="G172" s="236" t="s">
        <v>218</v>
      </c>
      <c r="H172" s="237">
        <v>4</v>
      </c>
      <c r="I172" s="238"/>
      <c r="J172" s="237">
        <f>ROUND(I172*H172,0)</f>
        <v>0</v>
      </c>
      <c r="K172" s="235" t="s">
        <v>121</v>
      </c>
      <c r="L172" s="239"/>
      <c r="M172" s="240" t="s">
        <v>1</v>
      </c>
      <c r="N172" s="241" t="s">
        <v>39</v>
      </c>
      <c r="O172" s="89"/>
      <c r="P172" s="217">
        <f>O172*H172</f>
        <v>0</v>
      </c>
      <c r="Q172" s="217">
        <v>1.6140000000000001</v>
      </c>
      <c r="R172" s="217">
        <f>Q172*H172</f>
        <v>6.4560000000000004</v>
      </c>
      <c r="S172" s="217">
        <v>0</v>
      </c>
      <c r="T172" s="218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19" t="s">
        <v>153</v>
      </c>
      <c r="AT172" s="219" t="s">
        <v>179</v>
      </c>
      <c r="AU172" s="219" t="s">
        <v>80</v>
      </c>
      <c r="AY172" s="15" t="s">
        <v>115</v>
      </c>
      <c r="BE172" s="220">
        <f>IF(N172="základní",J172,0)</f>
        <v>0</v>
      </c>
      <c r="BF172" s="220">
        <f>IF(N172="snížená",J172,0)</f>
        <v>0</v>
      </c>
      <c r="BG172" s="220">
        <f>IF(N172="zákl. přenesená",J172,0)</f>
        <v>0</v>
      </c>
      <c r="BH172" s="220">
        <f>IF(N172="sníž. přenesená",J172,0)</f>
        <v>0</v>
      </c>
      <c r="BI172" s="220">
        <f>IF(N172="nulová",J172,0)</f>
        <v>0</v>
      </c>
      <c r="BJ172" s="15" t="s">
        <v>8</v>
      </c>
      <c r="BK172" s="220">
        <f>ROUND(I172*H172,0)</f>
        <v>0</v>
      </c>
      <c r="BL172" s="15" t="s">
        <v>122</v>
      </c>
      <c r="BM172" s="219" t="s">
        <v>231</v>
      </c>
    </row>
    <row r="173" s="2" customFormat="1" ht="21.75" customHeight="1">
      <c r="A173" s="36"/>
      <c r="B173" s="37"/>
      <c r="C173" s="233" t="s">
        <v>232</v>
      </c>
      <c r="D173" s="233" t="s">
        <v>179</v>
      </c>
      <c r="E173" s="234" t="s">
        <v>233</v>
      </c>
      <c r="F173" s="235" t="s">
        <v>234</v>
      </c>
      <c r="G173" s="236" t="s">
        <v>218</v>
      </c>
      <c r="H173" s="237">
        <v>8</v>
      </c>
      <c r="I173" s="238"/>
      <c r="J173" s="237">
        <f>ROUND(I173*H173,0)</f>
        <v>0</v>
      </c>
      <c r="K173" s="235" t="s">
        <v>121</v>
      </c>
      <c r="L173" s="239"/>
      <c r="M173" s="240" t="s">
        <v>1</v>
      </c>
      <c r="N173" s="241" t="s">
        <v>39</v>
      </c>
      <c r="O173" s="89"/>
      <c r="P173" s="217">
        <f>O173*H173</f>
        <v>0</v>
      </c>
      <c r="Q173" s="217">
        <v>0.254</v>
      </c>
      <c r="R173" s="217">
        <f>Q173*H173</f>
        <v>2.032</v>
      </c>
      <c r="S173" s="217">
        <v>0</v>
      </c>
      <c r="T173" s="218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219" t="s">
        <v>153</v>
      </c>
      <c r="AT173" s="219" t="s">
        <v>179</v>
      </c>
      <c r="AU173" s="219" t="s">
        <v>80</v>
      </c>
      <c r="AY173" s="15" t="s">
        <v>115</v>
      </c>
      <c r="BE173" s="220">
        <f>IF(N173="základní",J173,0)</f>
        <v>0</v>
      </c>
      <c r="BF173" s="220">
        <f>IF(N173="snížená",J173,0)</f>
        <v>0</v>
      </c>
      <c r="BG173" s="220">
        <f>IF(N173="zákl. přenesená",J173,0)</f>
        <v>0</v>
      </c>
      <c r="BH173" s="220">
        <f>IF(N173="sníž. přenesená",J173,0)</f>
        <v>0</v>
      </c>
      <c r="BI173" s="220">
        <f>IF(N173="nulová",J173,0)</f>
        <v>0</v>
      </c>
      <c r="BJ173" s="15" t="s">
        <v>8</v>
      </c>
      <c r="BK173" s="220">
        <f>ROUND(I173*H173,0)</f>
        <v>0</v>
      </c>
      <c r="BL173" s="15" t="s">
        <v>122</v>
      </c>
      <c r="BM173" s="219" t="s">
        <v>235</v>
      </c>
    </row>
    <row r="174" s="2" customFormat="1" ht="21.75" customHeight="1">
      <c r="A174" s="36"/>
      <c r="B174" s="37"/>
      <c r="C174" s="233" t="s">
        <v>236</v>
      </c>
      <c r="D174" s="233" t="s">
        <v>179</v>
      </c>
      <c r="E174" s="234" t="s">
        <v>237</v>
      </c>
      <c r="F174" s="235" t="s">
        <v>238</v>
      </c>
      <c r="G174" s="236" t="s">
        <v>218</v>
      </c>
      <c r="H174" s="237">
        <v>4</v>
      </c>
      <c r="I174" s="238"/>
      <c r="J174" s="237">
        <f>ROUND(I174*H174,0)</f>
        <v>0</v>
      </c>
      <c r="K174" s="235" t="s">
        <v>121</v>
      </c>
      <c r="L174" s="239"/>
      <c r="M174" s="240" t="s">
        <v>1</v>
      </c>
      <c r="N174" s="241" t="s">
        <v>39</v>
      </c>
      <c r="O174" s="89"/>
      <c r="P174" s="217">
        <f>O174*H174</f>
        <v>0</v>
      </c>
      <c r="Q174" s="217">
        <v>0.50600000000000001</v>
      </c>
      <c r="R174" s="217">
        <f>Q174*H174</f>
        <v>2.024</v>
      </c>
      <c r="S174" s="217">
        <v>0</v>
      </c>
      <c r="T174" s="218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19" t="s">
        <v>153</v>
      </c>
      <c r="AT174" s="219" t="s">
        <v>179</v>
      </c>
      <c r="AU174" s="219" t="s">
        <v>80</v>
      </c>
      <c r="AY174" s="15" t="s">
        <v>115</v>
      </c>
      <c r="BE174" s="220">
        <f>IF(N174="základní",J174,0)</f>
        <v>0</v>
      </c>
      <c r="BF174" s="220">
        <f>IF(N174="snížená",J174,0)</f>
        <v>0</v>
      </c>
      <c r="BG174" s="220">
        <f>IF(N174="zákl. přenesená",J174,0)</f>
        <v>0</v>
      </c>
      <c r="BH174" s="220">
        <f>IF(N174="sníž. přenesená",J174,0)</f>
        <v>0</v>
      </c>
      <c r="BI174" s="220">
        <f>IF(N174="nulová",J174,0)</f>
        <v>0</v>
      </c>
      <c r="BJ174" s="15" t="s">
        <v>8</v>
      </c>
      <c r="BK174" s="220">
        <f>ROUND(I174*H174,0)</f>
        <v>0</v>
      </c>
      <c r="BL174" s="15" t="s">
        <v>122</v>
      </c>
      <c r="BM174" s="219" t="s">
        <v>239</v>
      </c>
    </row>
    <row r="175" s="2" customFormat="1" ht="21.75" customHeight="1">
      <c r="A175" s="36"/>
      <c r="B175" s="37"/>
      <c r="C175" s="233" t="s">
        <v>240</v>
      </c>
      <c r="D175" s="233" t="s">
        <v>179</v>
      </c>
      <c r="E175" s="234" t="s">
        <v>241</v>
      </c>
      <c r="F175" s="235" t="s">
        <v>242</v>
      </c>
      <c r="G175" s="236" t="s">
        <v>218</v>
      </c>
      <c r="H175" s="237">
        <v>4</v>
      </c>
      <c r="I175" s="238"/>
      <c r="J175" s="237">
        <f>ROUND(I175*H175,0)</f>
        <v>0</v>
      </c>
      <c r="K175" s="235" t="s">
        <v>121</v>
      </c>
      <c r="L175" s="239"/>
      <c r="M175" s="240" t="s">
        <v>1</v>
      </c>
      <c r="N175" s="241" t="s">
        <v>39</v>
      </c>
      <c r="O175" s="89"/>
      <c r="P175" s="217">
        <f>O175*H175</f>
        <v>0</v>
      </c>
      <c r="Q175" s="217">
        <v>1.0129999999999999</v>
      </c>
      <c r="R175" s="217">
        <f>Q175*H175</f>
        <v>4.0519999999999996</v>
      </c>
      <c r="S175" s="217">
        <v>0</v>
      </c>
      <c r="T175" s="218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19" t="s">
        <v>153</v>
      </c>
      <c r="AT175" s="219" t="s">
        <v>179</v>
      </c>
      <c r="AU175" s="219" t="s">
        <v>80</v>
      </c>
      <c r="AY175" s="15" t="s">
        <v>115</v>
      </c>
      <c r="BE175" s="220">
        <f>IF(N175="základní",J175,0)</f>
        <v>0</v>
      </c>
      <c r="BF175" s="220">
        <f>IF(N175="snížená",J175,0)</f>
        <v>0</v>
      </c>
      <c r="BG175" s="220">
        <f>IF(N175="zákl. přenesená",J175,0)</f>
        <v>0</v>
      </c>
      <c r="BH175" s="220">
        <f>IF(N175="sníž. přenesená",J175,0)</f>
        <v>0</v>
      </c>
      <c r="BI175" s="220">
        <f>IF(N175="nulová",J175,0)</f>
        <v>0</v>
      </c>
      <c r="BJ175" s="15" t="s">
        <v>8</v>
      </c>
      <c r="BK175" s="220">
        <f>ROUND(I175*H175,0)</f>
        <v>0</v>
      </c>
      <c r="BL175" s="15" t="s">
        <v>122</v>
      </c>
      <c r="BM175" s="219" t="s">
        <v>243</v>
      </c>
    </row>
    <row r="176" s="2" customFormat="1" ht="24.15" customHeight="1">
      <c r="A176" s="36"/>
      <c r="B176" s="37"/>
      <c r="C176" s="233" t="s">
        <v>244</v>
      </c>
      <c r="D176" s="233" t="s">
        <v>179</v>
      </c>
      <c r="E176" s="234" t="s">
        <v>245</v>
      </c>
      <c r="F176" s="235" t="s">
        <v>246</v>
      </c>
      <c r="G176" s="236" t="s">
        <v>218</v>
      </c>
      <c r="H176" s="237">
        <v>4</v>
      </c>
      <c r="I176" s="238"/>
      <c r="J176" s="237">
        <f>ROUND(I176*H176,0)</f>
        <v>0</v>
      </c>
      <c r="K176" s="235" t="s">
        <v>121</v>
      </c>
      <c r="L176" s="239"/>
      <c r="M176" s="240" t="s">
        <v>1</v>
      </c>
      <c r="N176" s="241" t="s">
        <v>39</v>
      </c>
      <c r="O176" s="89"/>
      <c r="P176" s="217">
        <f>O176*H176</f>
        <v>0</v>
      </c>
      <c r="Q176" s="217">
        <v>0.54800000000000004</v>
      </c>
      <c r="R176" s="217">
        <f>Q176*H176</f>
        <v>2.1920000000000002</v>
      </c>
      <c r="S176" s="217">
        <v>0</v>
      </c>
      <c r="T176" s="218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19" t="s">
        <v>153</v>
      </c>
      <c r="AT176" s="219" t="s">
        <v>179</v>
      </c>
      <c r="AU176" s="219" t="s">
        <v>80</v>
      </c>
      <c r="AY176" s="15" t="s">
        <v>115</v>
      </c>
      <c r="BE176" s="220">
        <f>IF(N176="základní",J176,0)</f>
        <v>0</v>
      </c>
      <c r="BF176" s="220">
        <f>IF(N176="snížená",J176,0)</f>
        <v>0</v>
      </c>
      <c r="BG176" s="220">
        <f>IF(N176="zákl. přenesená",J176,0)</f>
        <v>0</v>
      </c>
      <c r="BH176" s="220">
        <f>IF(N176="sníž. přenesená",J176,0)</f>
        <v>0</v>
      </c>
      <c r="BI176" s="220">
        <f>IF(N176="nulová",J176,0)</f>
        <v>0</v>
      </c>
      <c r="BJ176" s="15" t="s">
        <v>8</v>
      </c>
      <c r="BK176" s="220">
        <f>ROUND(I176*H176,0)</f>
        <v>0</v>
      </c>
      <c r="BL176" s="15" t="s">
        <v>122</v>
      </c>
      <c r="BM176" s="219" t="s">
        <v>247</v>
      </c>
    </row>
    <row r="177" s="2" customFormat="1" ht="24.15" customHeight="1">
      <c r="A177" s="36"/>
      <c r="B177" s="37"/>
      <c r="C177" s="233" t="s">
        <v>248</v>
      </c>
      <c r="D177" s="233" t="s">
        <v>179</v>
      </c>
      <c r="E177" s="234" t="s">
        <v>249</v>
      </c>
      <c r="F177" s="235" t="s">
        <v>250</v>
      </c>
      <c r="G177" s="236" t="s">
        <v>218</v>
      </c>
      <c r="H177" s="237">
        <v>4</v>
      </c>
      <c r="I177" s="238"/>
      <c r="J177" s="237">
        <f>ROUND(I177*H177,0)</f>
        <v>0</v>
      </c>
      <c r="K177" s="235" t="s">
        <v>121</v>
      </c>
      <c r="L177" s="239"/>
      <c r="M177" s="240" t="s">
        <v>1</v>
      </c>
      <c r="N177" s="241" t="s">
        <v>39</v>
      </c>
      <c r="O177" s="89"/>
      <c r="P177" s="217">
        <f>O177*H177</f>
        <v>0</v>
      </c>
      <c r="Q177" s="217">
        <v>0.021000000000000001</v>
      </c>
      <c r="R177" s="217">
        <f>Q177*H177</f>
        <v>0.084000000000000005</v>
      </c>
      <c r="S177" s="217">
        <v>0</v>
      </c>
      <c r="T177" s="218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19" t="s">
        <v>153</v>
      </c>
      <c r="AT177" s="219" t="s">
        <v>179</v>
      </c>
      <c r="AU177" s="219" t="s">
        <v>80</v>
      </c>
      <c r="AY177" s="15" t="s">
        <v>115</v>
      </c>
      <c r="BE177" s="220">
        <f>IF(N177="základní",J177,0)</f>
        <v>0</v>
      </c>
      <c r="BF177" s="220">
        <f>IF(N177="snížená",J177,0)</f>
        <v>0</v>
      </c>
      <c r="BG177" s="220">
        <f>IF(N177="zákl. přenesená",J177,0)</f>
        <v>0</v>
      </c>
      <c r="BH177" s="220">
        <f>IF(N177="sníž. přenesená",J177,0)</f>
        <v>0</v>
      </c>
      <c r="BI177" s="220">
        <f>IF(N177="nulová",J177,0)</f>
        <v>0</v>
      </c>
      <c r="BJ177" s="15" t="s">
        <v>8</v>
      </c>
      <c r="BK177" s="220">
        <f>ROUND(I177*H177,0)</f>
        <v>0</v>
      </c>
      <c r="BL177" s="15" t="s">
        <v>122</v>
      </c>
      <c r="BM177" s="219" t="s">
        <v>251</v>
      </c>
    </row>
    <row r="178" s="2" customFormat="1" ht="24.15" customHeight="1">
      <c r="A178" s="36"/>
      <c r="B178" s="37"/>
      <c r="C178" s="233" t="s">
        <v>252</v>
      </c>
      <c r="D178" s="233" t="s">
        <v>179</v>
      </c>
      <c r="E178" s="234" t="s">
        <v>253</v>
      </c>
      <c r="F178" s="235" t="s">
        <v>254</v>
      </c>
      <c r="G178" s="236" t="s">
        <v>218</v>
      </c>
      <c r="H178" s="237">
        <v>4</v>
      </c>
      <c r="I178" s="238"/>
      <c r="J178" s="237">
        <f>ROUND(I178*H178,0)</f>
        <v>0</v>
      </c>
      <c r="K178" s="235" t="s">
        <v>121</v>
      </c>
      <c r="L178" s="239"/>
      <c r="M178" s="240" t="s">
        <v>1</v>
      </c>
      <c r="N178" s="241" t="s">
        <v>39</v>
      </c>
      <c r="O178" s="89"/>
      <c r="P178" s="217">
        <f>O178*H178</f>
        <v>0</v>
      </c>
      <c r="Q178" s="217">
        <v>0.041000000000000002</v>
      </c>
      <c r="R178" s="217">
        <f>Q178*H178</f>
        <v>0.16400000000000001</v>
      </c>
      <c r="S178" s="217">
        <v>0</v>
      </c>
      <c r="T178" s="218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219" t="s">
        <v>153</v>
      </c>
      <c r="AT178" s="219" t="s">
        <v>179</v>
      </c>
      <c r="AU178" s="219" t="s">
        <v>80</v>
      </c>
      <c r="AY178" s="15" t="s">
        <v>115</v>
      </c>
      <c r="BE178" s="220">
        <f>IF(N178="základní",J178,0)</f>
        <v>0</v>
      </c>
      <c r="BF178" s="220">
        <f>IF(N178="snížená",J178,0)</f>
        <v>0</v>
      </c>
      <c r="BG178" s="220">
        <f>IF(N178="zákl. přenesená",J178,0)</f>
        <v>0</v>
      </c>
      <c r="BH178" s="220">
        <f>IF(N178="sníž. přenesená",J178,0)</f>
        <v>0</v>
      </c>
      <c r="BI178" s="220">
        <f>IF(N178="nulová",J178,0)</f>
        <v>0</v>
      </c>
      <c r="BJ178" s="15" t="s">
        <v>8</v>
      </c>
      <c r="BK178" s="220">
        <f>ROUND(I178*H178,0)</f>
        <v>0</v>
      </c>
      <c r="BL178" s="15" t="s">
        <v>122</v>
      </c>
      <c r="BM178" s="219" t="s">
        <v>255</v>
      </c>
    </row>
    <row r="179" s="2" customFormat="1" ht="24.15" customHeight="1">
      <c r="A179" s="36"/>
      <c r="B179" s="37"/>
      <c r="C179" s="233" t="s">
        <v>256</v>
      </c>
      <c r="D179" s="233" t="s">
        <v>179</v>
      </c>
      <c r="E179" s="234" t="s">
        <v>257</v>
      </c>
      <c r="F179" s="235" t="s">
        <v>258</v>
      </c>
      <c r="G179" s="236" t="s">
        <v>218</v>
      </c>
      <c r="H179" s="237">
        <v>2</v>
      </c>
      <c r="I179" s="238"/>
      <c r="J179" s="237">
        <f>ROUND(I179*H179,0)</f>
        <v>0</v>
      </c>
      <c r="K179" s="235" t="s">
        <v>121</v>
      </c>
      <c r="L179" s="239"/>
      <c r="M179" s="240" t="s">
        <v>1</v>
      </c>
      <c r="N179" s="241" t="s">
        <v>39</v>
      </c>
      <c r="O179" s="89"/>
      <c r="P179" s="217">
        <f>O179*H179</f>
        <v>0</v>
      </c>
      <c r="Q179" s="217">
        <v>0.052999999999999998</v>
      </c>
      <c r="R179" s="217">
        <f>Q179*H179</f>
        <v>0.106</v>
      </c>
      <c r="S179" s="217">
        <v>0</v>
      </c>
      <c r="T179" s="218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19" t="s">
        <v>153</v>
      </c>
      <c r="AT179" s="219" t="s">
        <v>179</v>
      </c>
      <c r="AU179" s="219" t="s">
        <v>80</v>
      </c>
      <c r="AY179" s="15" t="s">
        <v>115</v>
      </c>
      <c r="BE179" s="220">
        <f>IF(N179="základní",J179,0)</f>
        <v>0</v>
      </c>
      <c r="BF179" s="220">
        <f>IF(N179="snížená",J179,0)</f>
        <v>0</v>
      </c>
      <c r="BG179" s="220">
        <f>IF(N179="zákl. přenesená",J179,0)</f>
        <v>0</v>
      </c>
      <c r="BH179" s="220">
        <f>IF(N179="sníž. přenesená",J179,0)</f>
        <v>0</v>
      </c>
      <c r="BI179" s="220">
        <f>IF(N179="nulová",J179,0)</f>
        <v>0</v>
      </c>
      <c r="BJ179" s="15" t="s">
        <v>8</v>
      </c>
      <c r="BK179" s="220">
        <f>ROUND(I179*H179,0)</f>
        <v>0</v>
      </c>
      <c r="BL179" s="15" t="s">
        <v>122</v>
      </c>
      <c r="BM179" s="219" t="s">
        <v>259</v>
      </c>
    </row>
    <row r="180" s="2" customFormat="1" ht="24.15" customHeight="1">
      <c r="A180" s="36"/>
      <c r="B180" s="37"/>
      <c r="C180" s="233" t="s">
        <v>260</v>
      </c>
      <c r="D180" s="233" t="s">
        <v>179</v>
      </c>
      <c r="E180" s="234" t="s">
        <v>261</v>
      </c>
      <c r="F180" s="235" t="s">
        <v>262</v>
      </c>
      <c r="G180" s="236" t="s">
        <v>218</v>
      </c>
      <c r="H180" s="237">
        <v>1</v>
      </c>
      <c r="I180" s="238"/>
      <c r="J180" s="237">
        <f>ROUND(I180*H180,0)</f>
        <v>0</v>
      </c>
      <c r="K180" s="235" t="s">
        <v>121</v>
      </c>
      <c r="L180" s="239"/>
      <c r="M180" s="240" t="s">
        <v>1</v>
      </c>
      <c r="N180" s="241" t="s">
        <v>39</v>
      </c>
      <c r="O180" s="89"/>
      <c r="P180" s="217">
        <f>O180*H180</f>
        <v>0</v>
      </c>
      <c r="Q180" s="217">
        <v>0.081000000000000003</v>
      </c>
      <c r="R180" s="217">
        <f>Q180*H180</f>
        <v>0.081000000000000003</v>
      </c>
      <c r="S180" s="217">
        <v>0</v>
      </c>
      <c r="T180" s="218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219" t="s">
        <v>153</v>
      </c>
      <c r="AT180" s="219" t="s">
        <v>179</v>
      </c>
      <c r="AU180" s="219" t="s">
        <v>80</v>
      </c>
      <c r="AY180" s="15" t="s">
        <v>115</v>
      </c>
      <c r="BE180" s="220">
        <f>IF(N180="základní",J180,0)</f>
        <v>0</v>
      </c>
      <c r="BF180" s="220">
        <f>IF(N180="snížená",J180,0)</f>
        <v>0</v>
      </c>
      <c r="BG180" s="220">
        <f>IF(N180="zákl. přenesená",J180,0)</f>
        <v>0</v>
      </c>
      <c r="BH180" s="220">
        <f>IF(N180="sníž. přenesená",J180,0)</f>
        <v>0</v>
      </c>
      <c r="BI180" s="220">
        <f>IF(N180="nulová",J180,0)</f>
        <v>0</v>
      </c>
      <c r="BJ180" s="15" t="s">
        <v>8</v>
      </c>
      <c r="BK180" s="220">
        <f>ROUND(I180*H180,0)</f>
        <v>0</v>
      </c>
      <c r="BL180" s="15" t="s">
        <v>122</v>
      </c>
      <c r="BM180" s="219" t="s">
        <v>263</v>
      </c>
    </row>
    <row r="181" s="2" customFormat="1" ht="21.75" customHeight="1">
      <c r="A181" s="36"/>
      <c r="B181" s="37"/>
      <c r="C181" s="209" t="s">
        <v>264</v>
      </c>
      <c r="D181" s="209" t="s">
        <v>117</v>
      </c>
      <c r="E181" s="210" t="s">
        <v>265</v>
      </c>
      <c r="F181" s="211" t="s">
        <v>266</v>
      </c>
      <c r="G181" s="212" t="s">
        <v>218</v>
      </c>
      <c r="H181" s="213">
        <v>4</v>
      </c>
      <c r="I181" s="214"/>
      <c r="J181" s="213">
        <f>ROUND(I181*H181,0)</f>
        <v>0</v>
      </c>
      <c r="K181" s="211" t="s">
        <v>121</v>
      </c>
      <c r="L181" s="42"/>
      <c r="M181" s="215" t="s">
        <v>1</v>
      </c>
      <c r="N181" s="216" t="s">
        <v>39</v>
      </c>
      <c r="O181" s="89"/>
      <c r="P181" s="217">
        <f>O181*H181</f>
        <v>0</v>
      </c>
      <c r="Q181" s="217">
        <v>0.0117</v>
      </c>
      <c r="R181" s="217">
        <f>Q181*H181</f>
        <v>0.046800000000000001</v>
      </c>
      <c r="S181" s="217">
        <v>0</v>
      </c>
      <c r="T181" s="218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219" t="s">
        <v>122</v>
      </c>
      <c r="AT181" s="219" t="s">
        <v>117</v>
      </c>
      <c r="AU181" s="219" t="s">
        <v>80</v>
      </c>
      <c r="AY181" s="15" t="s">
        <v>115</v>
      </c>
      <c r="BE181" s="220">
        <f>IF(N181="základní",J181,0)</f>
        <v>0</v>
      </c>
      <c r="BF181" s="220">
        <f>IF(N181="snížená",J181,0)</f>
        <v>0</v>
      </c>
      <c r="BG181" s="220">
        <f>IF(N181="zákl. přenesená",J181,0)</f>
        <v>0</v>
      </c>
      <c r="BH181" s="220">
        <f>IF(N181="sníž. přenesená",J181,0)</f>
        <v>0</v>
      </c>
      <c r="BI181" s="220">
        <f>IF(N181="nulová",J181,0)</f>
        <v>0</v>
      </c>
      <c r="BJ181" s="15" t="s">
        <v>8</v>
      </c>
      <c r="BK181" s="220">
        <f>ROUND(I181*H181,0)</f>
        <v>0</v>
      </c>
      <c r="BL181" s="15" t="s">
        <v>122</v>
      </c>
      <c r="BM181" s="219" t="s">
        <v>267</v>
      </c>
    </row>
    <row r="182" s="2" customFormat="1" ht="24.15" customHeight="1">
      <c r="A182" s="36"/>
      <c r="B182" s="37"/>
      <c r="C182" s="233" t="s">
        <v>268</v>
      </c>
      <c r="D182" s="233" t="s">
        <v>179</v>
      </c>
      <c r="E182" s="234" t="s">
        <v>269</v>
      </c>
      <c r="F182" s="235" t="s">
        <v>270</v>
      </c>
      <c r="G182" s="236" t="s">
        <v>218</v>
      </c>
      <c r="H182" s="237">
        <v>3</v>
      </c>
      <c r="I182" s="238"/>
      <c r="J182" s="237">
        <f>ROUND(I182*H182,0)</f>
        <v>0</v>
      </c>
      <c r="K182" s="235" t="s">
        <v>121</v>
      </c>
      <c r="L182" s="239"/>
      <c r="M182" s="240" t="s">
        <v>1</v>
      </c>
      <c r="N182" s="241" t="s">
        <v>39</v>
      </c>
      <c r="O182" s="89"/>
      <c r="P182" s="217">
        <f>O182*H182</f>
        <v>0</v>
      </c>
      <c r="Q182" s="217">
        <v>0.054600000000000003</v>
      </c>
      <c r="R182" s="217">
        <f>Q182*H182</f>
        <v>0.1638</v>
      </c>
      <c r="S182" s="217">
        <v>0</v>
      </c>
      <c r="T182" s="218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19" t="s">
        <v>153</v>
      </c>
      <c r="AT182" s="219" t="s">
        <v>179</v>
      </c>
      <c r="AU182" s="219" t="s">
        <v>80</v>
      </c>
      <c r="AY182" s="15" t="s">
        <v>115</v>
      </c>
      <c r="BE182" s="220">
        <f>IF(N182="základní",J182,0)</f>
        <v>0</v>
      </c>
      <c r="BF182" s="220">
        <f>IF(N182="snížená",J182,0)</f>
        <v>0</v>
      </c>
      <c r="BG182" s="220">
        <f>IF(N182="zákl. přenesená",J182,0)</f>
        <v>0</v>
      </c>
      <c r="BH182" s="220">
        <f>IF(N182="sníž. přenesená",J182,0)</f>
        <v>0</v>
      </c>
      <c r="BI182" s="220">
        <f>IF(N182="nulová",J182,0)</f>
        <v>0</v>
      </c>
      <c r="BJ182" s="15" t="s">
        <v>8</v>
      </c>
      <c r="BK182" s="220">
        <f>ROUND(I182*H182,0)</f>
        <v>0</v>
      </c>
      <c r="BL182" s="15" t="s">
        <v>122</v>
      </c>
      <c r="BM182" s="219" t="s">
        <v>271</v>
      </c>
    </row>
    <row r="183" s="2" customFormat="1" ht="24.15" customHeight="1">
      <c r="A183" s="36"/>
      <c r="B183" s="37"/>
      <c r="C183" s="233" t="s">
        <v>272</v>
      </c>
      <c r="D183" s="233" t="s">
        <v>179</v>
      </c>
      <c r="E183" s="234" t="s">
        <v>273</v>
      </c>
      <c r="F183" s="235" t="s">
        <v>274</v>
      </c>
      <c r="G183" s="236" t="s">
        <v>218</v>
      </c>
      <c r="H183" s="237">
        <v>1</v>
      </c>
      <c r="I183" s="238"/>
      <c r="J183" s="237">
        <f>ROUND(I183*H183,0)</f>
        <v>0</v>
      </c>
      <c r="K183" s="235" t="s">
        <v>121</v>
      </c>
      <c r="L183" s="239"/>
      <c r="M183" s="240" t="s">
        <v>1</v>
      </c>
      <c r="N183" s="241" t="s">
        <v>39</v>
      </c>
      <c r="O183" s="89"/>
      <c r="P183" s="217">
        <f>O183*H183</f>
        <v>0</v>
      </c>
      <c r="Q183" s="217">
        <v>0.054600000000000003</v>
      </c>
      <c r="R183" s="217">
        <f>Q183*H183</f>
        <v>0.054600000000000003</v>
      </c>
      <c r="S183" s="217">
        <v>0</v>
      </c>
      <c r="T183" s="218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219" t="s">
        <v>153</v>
      </c>
      <c r="AT183" s="219" t="s">
        <v>179</v>
      </c>
      <c r="AU183" s="219" t="s">
        <v>80</v>
      </c>
      <c r="AY183" s="15" t="s">
        <v>115</v>
      </c>
      <c r="BE183" s="220">
        <f>IF(N183="základní",J183,0)</f>
        <v>0</v>
      </c>
      <c r="BF183" s="220">
        <f>IF(N183="snížená",J183,0)</f>
        <v>0</v>
      </c>
      <c r="BG183" s="220">
        <f>IF(N183="zákl. přenesená",J183,0)</f>
        <v>0</v>
      </c>
      <c r="BH183" s="220">
        <f>IF(N183="sníž. přenesená",J183,0)</f>
        <v>0</v>
      </c>
      <c r="BI183" s="220">
        <f>IF(N183="nulová",J183,0)</f>
        <v>0</v>
      </c>
      <c r="BJ183" s="15" t="s">
        <v>8</v>
      </c>
      <c r="BK183" s="220">
        <f>ROUND(I183*H183,0)</f>
        <v>0</v>
      </c>
      <c r="BL183" s="15" t="s">
        <v>122</v>
      </c>
      <c r="BM183" s="219" t="s">
        <v>275</v>
      </c>
    </row>
    <row r="184" s="2" customFormat="1" ht="24.15" customHeight="1">
      <c r="A184" s="36"/>
      <c r="B184" s="37"/>
      <c r="C184" s="209" t="s">
        <v>276</v>
      </c>
      <c r="D184" s="209" t="s">
        <v>117</v>
      </c>
      <c r="E184" s="210" t="s">
        <v>277</v>
      </c>
      <c r="F184" s="211" t="s">
        <v>278</v>
      </c>
      <c r="G184" s="212" t="s">
        <v>188</v>
      </c>
      <c r="H184" s="213">
        <v>150</v>
      </c>
      <c r="I184" s="214"/>
      <c r="J184" s="213">
        <f>ROUND(I184*H184,0)</f>
        <v>0</v>
      </c>
      <c r="K184" s="211" t="s">
        <v>121</v>
      </c>
      <c r="L184" s="42"/>
      <c r="M184" s="215" t="s">
        <v>1</v>
      </c>
      <c r="N184" s="216" t="s">
        <v>39</v>
      </c>
      <c r="O184" s="89"/>
      <c r="P184" s="217">
        <f>O184*H184</f>
        <v>0</v>
      </c>
      <c r="Q184" s="217">
        <v>9.4500000000000007E-05</v>
      </c>
      <c r="R184" s="217">
        <f>Q184*H184</f>
        <v>0.014175000000000002</v>
      </c>
      <c r="S184" s="217">
        <v>0</v>
      </c>
      <c r="T184" s="218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19" t="s">
        <v>122</v>
      </c>
      <c r="AT184" s="219" t="s">
        <v>117</v>
      </c>
      <c r="AU184" s="219" t="s">
        <v>80</v>
      </c>
      <c r="AY184" s="15" t="s">
        <v>115</v>
      </c>
      <c r="BE184" s="220">
        <f>IF(N184="základní",J184,0)</f>
        <v>0</v>
      </c>
      <c r="BF184" s="220">
        <f>IF(N184="snížená",J184,0)</f>
        <v>0</v>
      </c>
      <c r="BG184" s="220">
        <f>IF(N184="zákl. přenesená",J184,0)</f>
        <v>0</v>
      </c>
      <c r="BH184" s="220">
        <f>IF(N184="sníž. přenesená",J184,0)</f>
        <v>0</v>
      </c>
      <c r="BI184" s="220">
        <f>IF(N184="nulová",J184,0)</f>
        <v>0</v>
      </c>
      <c r="BJ184" s="15" t="s">
        <v>8</v>
      </c>
      <c r="BK184" s="220">
        <f>ROUND(I184*H184,0)</f>
        <v>0</v>
      </c>
      <c r="BL184" s="15" t="s">
        <v>122</v>
      </c>
      <c r="BM184" s="219" t="s">
        <v>279</v>
      </c>
    </row>
    <row r="185" s="13" customFormat="1">
      <c r="A185" s="13"/>
      <c r="B185" s="221"/>
      <c r="C185" s="222"/>
      <c r="D185" s="223" t="s">
        <v>124</v>
      </c>
      <c r="E185" s="224" t="s">
        <v>1</v>
      </c>
      <c r="F185" s="225" t="s">
        <v>280</v>
      </c>
      <c r="G185" s="222"/>
      <c r="H185" s="226">
        <v>150</v>
      </c>
      <c r="I185" s="227"/>
      <c r="J185" s="222"/>
      <c r="K185" s="222"/>
      <c r="L185" s="228"/>
      <c r="M185" s="229"/>
      <c r="N185" s="230"/>
      <c r="O185" s="230"/>
      <c r="P185" s="230"/>
      <c r="Q185" s="230"/>
      <c r="R185" s="230"/>
      <c r="S185" s="230"/>
      <c r="T185" s="231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2" t="s">
        <v>124</v>
      </c>
      <c r="AU185" s="232" t="s">
        <v>80</v>
      </c>
      <c r="AV185" s="13" t="s">
        <v>80</v>
      </c>
      <c r="AW185" s="13" t="s">
        <v>31</v>
      </c>
      <c r="AX185" s="13" t="s">
        <v>8</v>
      </c>
      <c r="AY185" s="232" t="s">
        <v>115</v>
      </c>
    </row>
    <row r="186" s="12" customFormat="1" ht="22.8" customHeight="1">
      <c r="A186" s="12"/>
      <c r="B186" s="193"/>
      <c r="C186" s="194"/>
      <c r="D186" s="195" t="s">
        <v>73</v>
      </c>
      <c r="E186" s="207" t="s">
        <v>158</v>
      </c>
      <c r="F186" s="207" t="s">
        <v>281</v>
      </c>
      <c r="G186" s="194"/>
      <c r="H186" s="194"/>
      <c r="I186" s="197"/>
      <c r="J186" s="208">
        <f>BK186</f>
        <v>0</v>
      </c>
      <c r="K186" s="194"/>
      <c r="L186" s="199"/>
      <c r="M186" s="200"/>
      <c r="N186" s="201"/>
      <c r="O186" s="201"/>
      <c r="P186" s="202">
        <f>P187</f>
        <v>0</v>
      </c>
      <c r="Q186" s="201"/>
      <c r="R186" s="202">
        <f>R187</f>
        <v>0</v>
      </c>
      <c r="S186" s="201"/>
      <c r="T186" s="203">
        <f>T187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04" t="s">
        <v>8</v>
      </c>
      <c r="AT186" s="205" t="s">
        <v>73</v>
      </c>
      <c r="AU186" s="205" t="s">
        <v>8</v>
      </c>
      <c r="AY186" s="204" t="s">
        <v>115</v>
      </c>
      <c r="BK186" s="206">
        <f>BK187</f>
        <v>0</v>
      </c>
    </row>
    <row r="187" s="2" customFormat="1" ht="16.5" customHeight="1">
      <c r="A187" s="36"/>
      <c r="B187" s="37"/>
      <c r="C187" s="209" t="s">
        <v>282</v>
      </c>
      <c r="D187" s="209" t="s">
        <v>117</v>
      </c>
      <c r="E187" s="210" t="s">
        <v>283</v>
      </c>
      <c r="F187" s="211" t="s">
        <v>284</v>
      </c>
      <c r="G187" s="212" t="s">
        <v>218</v>
      </c>
      <c r="H187" s="213">
        <v>1</v>
      </c>
      <c r="I187" s="214"/>
      <c r="J187" s="213">
        <f>ROUND(I187*H187,0)</f>
        <v>0</v>
      </c>
      <c r="K187" s="211" t="s">
        <v>1</v>
      </c>
      <c r="L187" s="42"/>
      <c r="M187" s="215" t="s">
        <v>1</v>
      </c>
      <c r="N187" s="216" t="s">
        <v>39</v>
      </c>
      <c r="O187" s="89"/>
      <c r="P187" s="217">
        <f>O187*H187</f>
        <v>0</v>
      </c>
      <c r="Q187" s="217">
        <v>0</v>
      </c>
      <c r="R187" s="217">
        <f>Q187*H187</f>
        <v>0</v>
      </c>
      <c r="S187" s="217">
        <v>0</v>
      </c>
      <c r="T187" s="218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19" t="s">
        <v>122</v>
      </c>
      <c r="AT187" s="219" t="s">
        <v>117</v>
      </c>
      <c r="AU187" s="219" t="s">
        <v>80</v>
      </c>
      <c r="AY187" s="15" t="s">
        <v>115</v>
      </c>
      <c r="BE187" s="220">
        <f>IF(N187="základní",J187,0)</f>
        <v>0</v>
      </c>
      <c r="BF187" s="220">
        <f>IF(N187="snížená",J187,0)</f>
        <v>0</v>
      </c>
      <c r="BG187" s="220">
        <f>IF(N187="zákl. přenesená",J187,0)</f>
        <v>0</v>
      </c>
      <c r="BH187" s="220">
        <f>IF(N187="sníž. přenesená",J187,0)</f>
        <v>0</v>
      </c>
      <c r="BI187" s="220">
        <f>IF(N187="nulová",J187,0)</f>
        <v>0</v>
      </c>
      <c r="BJ187" s="15" t="s">
        <v>8</v>
      </c>
      <c r="BK187" s="220">
        <f>ROUND(I187*H187,0)</f>
        <v>0</v>
      </c>
      <c r="BL187" s="15" t="s">
        <v>122</v>
      </c>
      <c r="BM187" s="219" t="s">
        <v>285</v>
      </c>
    </row>
    <row r="188" s="12" customFormat="1" ht="22.8" customHeight="1">
      <c r="A188" s="12"/>
      <c r="B188" s="193"/>
      <c r="C188" s="194"/>
      <c r="D188" s="195" t="s">
        <v>73</v>
      </c>
      <c r="E188" s="207" t="s">
        <v>286</v>
      </c>
      <c r="F188" s="207" t="s">
        <v>287</v>
      </c>
      <c r="G188" s="194"/>
      <c r="H188" s="194"/>
      <c r="I188" s="197"/>
      <c r="J188" s="208">
        <f>BK188</f>
        <v>0</v>
      </c>
      <c r="K188" s="194"/>
      <c r="L188" s="199"/>
      <c r="M188" s="200"/>
      <c r="N188" s="201"/>
      <c r="O188" s="201"/>
      <c r="P188" s="202">
        <f>P189</f>
        <v>0</v>
      </c>
      <c r="Q188" s="201"/>
      <c r="R188" s="202">
        <f>R189</f>
        <v>0</v>
      </c>
      <c r="S188" s="201"/>
      <c r="T188" s="203">
        <f>T189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04" t="s">
        <v>8</v>
      </c>
      <c r="AT188" s="205" t="s">
        <v>73</v>
      </c>
      <c r="AU188" s="205" t="s">
        <v>8</v>
      </c>
      <c r="AY188" s="204" t="s">
        <v>115</v>
      </c>
      <c r="BK188" s="206">
        <f>BK189</f>
        <v>0</v>
      </c>
    </row>
    <row r="189" s="2" customFormat="1" ht="24.15" customHeight="1">
      <c r="A189" s="36"/>
      <c r="B189" s="37"/>
      <c r="C189" s="209" t="s">
        <v>288</v>
      </c>
      <c r="D189" s="209" t="s">
        <v>117</v>
      </c>
      <c r="E189" s="210" t="s">
        <v>289</v>
      </c>
      <c r="F189" s="211" t="s">
        <v>290</v>
      </c>
      <c r="G189" s="212" t="s">
        <v>166</v>
      </c>
      <c r="H189" s="213">
        <v>37.590000000000003</v>
      </c>
      <c r="I189" s="214"/>
      <c r="J189" s="213">
        <f>ROUND(I189*H189,0)</f>
        <v>0</v>
      </c>
      <c r="K189" s="211" t="s">
        <v>121</v>
      </c>
      <c r="L189" s="42"/>
      <c r="M189" s="215" t="s">
        <v>1</v>
      </c>
      <c r="N189" s="216" t="s">
        <v>39</v>
      </c>
      <c r="O189" s="89"/>
      <c r="P189" s="217">
        <f>O189*H189</f>
        <v>0</v>
      </c>
      <c r="Q189" s="217">
        <v>0</v>
      </c>
      <c r="R189" s="217">
        <f>Q189*H189</f>
        <v>0</v>
      </c>
      <c r="S189" s="217">
        <v>0</v>
      </c>
      <c r="T189" s="218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19" t="s">
        <v>122</v>
      </c>
      <c r="AT189" s="219" t="s">
        <v>117</v>
      </c>
      <c r="AU189" s="219" t="s">
        <v>80</v>
      </c>
      <c r="AY189" s="15" t="s">
        <v>115</v>
      </c>
      <c r="BE189" s="220">
        <f>IF(N189="základní",J189,0)</f>
        <v>0</v>
      </c>
      <c r="BF189" s="220">
        <f>IF(N189="snížená",J189,0)</f>
        <v>0</v>
      </c>
      <c r="BG189" s="220">
        <f>IF(N189="zákl. přenesená",J189,0)</f>
        <v>0</v>
      </c>
      <c r="BH189" s="220">
        <f>IF(N189="sníž. přenesená",J189,0)</f>
        <v>0</v>
      </c>
      <c r="BI189" s="220">
        <f>IF(N189="nulová",J189,0)</f>
        <v>0</v>
      </c>
      <c r="BJ189" s="15" t="s">
        <v>8</v>
      </c>
      <c r="BK189" s="220">
        <f>ROUND(I189*H189,0)</f>
        <v>0</v>
      </c>
      <c r="BL189" s="15" t="s">
        <v>122</v>
      </c>
      <c r="BM189" s="219" t="s">
        <v>291</v>
      </c>
    </row>
    <row r="190" s="12" customFormat="1" ht="25.92" customHeight="1">
      <c r="A190" s="12"/>
      <c r="B190" s="193"/>
      <c r="C190" s="194"/>
      <c r="D190" s="195" t="s">
        <v>73</v>
      </c>
      <c r="E190" s="196" t="s">
        <v>292</v>
      </c>
      <c r="F190" s="196" t="s">
        <v>293</v>
      </c>
      <c r="G190" s="194"/>
      <c r="H190" s="194"/>
      <c r="I190" s="197"/>
      <c r="J190" s="198">
        <f>BK190</f>
        <v>0</v>
      </c>
      <c r="K190" s="194"/>
      <c r="L190" s="199"/>
      <c r="M190" s="200"/>
      <c r="N190" s="201"/>
      <c r="O190" s="201"/>
      <c r="P190" s="202">
        <f>P191+P196+P202+P205</f>
        <v>0</v>
      </c>
      <c r="Q190" s="201"/>
      <c r="R190" s="202">
        <f>R191+R196+R202+R205</f>
        <v>0</v>
      </c>
      <c r="S190" s="201"/>
      <c r="T190" s="203">
        <f>T191+T196+T202+T205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04" t="s">
        <v>139</v>
      </c>
      <c r="AT190" s="205" t="s">
        <v>73</v>
      </c>
      <c r="AU190" s="205" t="s">
        <v>74</v>
      </c>
      <c r="AY190" s="204" t="s">
        <v>115</v>
      </c>
      <c r="BK190" s="206">
        <f>BK191+BK196+BK202+BK205</f>
        <v>0</v>
      </c>
    </row>
    <row r="191" s="12" customFormat="1" ht="22.8" customHeight="1">
      <c r="A191" s="12"/>
      <c r="B191" s="193"/>
      <c r="C191" s="194"/>
      <c r="D191" s="195" t="s">
        <v>73</v>
      </c>
      <c r="E191" s="207" t="s">
        <v>294</v>
      </c>
      <c r="F191" s="207" t="s">
        <v>295</v>
      </c>
      <c r="G191" s="194"/>
      <c r="H191" s="194"/>
      <c r="I191" s="197"/>
      <c r="J191" s="208">
        <f>BK191</f>
        <v>0</v>
      </c>
      <c r="K191" s="194"/>
      <c r="L191" s="199"/>
      <c r="M191" s="200"/>
      <c r="N191" s="201"/>
      <c r="O191" s="201"/>
      <c r="P191" s="202">
        <f>SUM(P192:P195)</f>
        <v>0</v>
      </c>
      <c r="Q191" s="201"/>
      <c r="R191" s="202">
        <f>SUM(R192:R195)</f>
        <v>0</v>
      </c>
      <c r="S191" s="201"/>
      <c r="T191" s="203">
        <f>SUM(T192:T195)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04" t="s">
        <v>139</v>
      </c>
      <c r="AT191" s="205" t="s">
        <v>73</v>
      </c>
      <c r="AU191" s="205" t="s">
        <v>8</v>
      </c>
      <c r="AY191" s="204" t="s">
        <v>115</v>
      </c>
      <c r="BK191" s="206">
        <f>SUM(BK192:BK195)</f>
        <v>0</v>
      </c>
    </row>
    <row r="192" s="2" customFormat="1" ht="16.5" customHeight="1">
      <c r="A192" s="36"/>
      <c r="B192" s="37"/>
      <c r="C192" s="209" t="s">
        <v>296</v>
      </c>
      <c r="D192" s="209" t="s">
        <v>117</v>
      </c>
      <c r="E192" s="210" t="s">
        <v>297</v>
      </c>
      <c r="F192" s="211" t="s">
        <v>298</v>
      </c>
      <c r="G192" s="212" t="s">
        <v>299</v>
      </c>
      <c r="H192" s="213">
        <v>1</v>
      </c>
      <c r="I192" s="214"/>
      <c r="J192" s="213">
        <f>ROUND(I192*H192,0)</f>
        <v>0</v>
      </c>
      <c r="K192" s="211" t="s">
        <v>300</v>
      </c>
      <c r="L192" s="42"/>
      <c r="M192" s="215" t="s">
        <v>1</v>
      </c>
      <c r="N192" s="216" t="s">
        <v>39</v>
      </c>
      <c r="O192" s="89"/>
      <c r="P192" s="217">
        <f>O192*H192</f>
        <v>0</v>
      </c>
      <c r="Q192" s="217">
        <v>0</v>
      </c>
      <c r="R192" s="217">
        <f>Q192*H192</f>
        <v>0</v>
      </c>
      <c r="S192" s="217">
        <v>0</v>
      </c>
      <c r="T192" s="218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219" t="s">
        <v>301</v>
      </c>
      <c r="AT192" s="219" t="s">
        <v>117</v>
      </c>
      <c r="AU192" s="219" t="s">
        <v>80</v>
      </c>
      <c r="AY192" s="15" t="s">
        <v>115</v>
      </c>
      <c r="BE192" s="220">
        <f>IF(N192="základní",J192,0)</f>
        <v>0</v>
      </c>
      <c r="BF192" s="220">
        <f>IF(N192="snížená",J192,0)</f>
        <v>0</v>
      </c>
      <c r="BG192" s="220">
        <f>IF(N192="zákl. přenesená",J192,0)</f>
        <v>0</v>
      </c>
      <c r="BH192" s="220">
        <f>IF(N192="sníž. přenesená",J192,0)</f>
        <v>0</v>
      </c>
      <c r="BI192" s="220">
        <f>IF(N192="nulová",J192,0)</f>
        <v>0</v>
      </c>
      <c r="BJ192" s="15" t="s">
        <v>8</v>
      </c>
      <c r="BK192" s="220">
        <f>ROUND(I192*H192,0)</f>
        <v>0</v>
      </c>
      <c r="BL192" s="15" t="s">
        <v>301</v>
      </c>
      <c r="BM192" s="219" t="s">
        <v>302</v>
      </c>
    </row>
    <row r="193" s="2" customFormat="1" ht="16.5" customHeight="1">
      <c r="A193" s="36"/>
      <c r="B193" s="37"/>
      <c r="C193" s="209" t="s">
        <v>303</v>
      </c>
      <c r="D193" s="209" t="s">
        <v>117</v>
      </c>
      <c r="E193" s="210" t="s">
        <v>304</v>
      </c>
      <c r="F193" s="211" t="s">
        <v>305</v>
      </c>
      <c r="G193" s="212" t="s">
        <v>299</v>
      </c>
      <c r="H193" s="213">
        <v>1</v>
      </c>
      <c r="I193" s="214"/>
      <c r="J193" s="213">
        <f>ROUND(I193*H193,0)</f>
        <v>0</v>
      </c>
      <c r="K193" s="211" t="s">
        <v>300</v>
      </c>
      <c r="L193" s="42"/>
      <c r="M193" s="215" t="s">
        <v>1</v>
      </c>
      <c r="N193" s="216" t="s">
        <v>39</v>
      </c>
      <c r="O193" s="89"/>
      <c r="P193" s="217">
        <f>O193*H193</f>
        <v>0</v>
      </c>
      <c r="Q193" s="217">
        <v>0</v>
      </c>
      <c r="R193" s="217">
        <f>Q193*H193</f>
        <v>0</v>
      </c>
      <c r="S193" s="217">
        <v>0</v>
      </c>
      <c r="T193" s="218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19" t="s">
        <v>301</v>
      </c>
      <c r="AT193" s="219" t="s">
        <v>117</v>
      </c>
      <c r="AU193" s="219" t="s">
        <v>80</v>
      </c>
      <c r="AY193" s="15" t="s">
        <v>115</v>
      </c>
      <c r="BE193" s="220">
        <f>IF(N193="základní",J193,0)</f>
        <v>0</v>
      </c>
      <c r="BF193" s="220">
        <f>IF(N193="snížená",J193,0)</f>
        <v>0</v>
      </c>
      <c r="BG193" s="220">
        <f>IF(N193="zákl. přenesená",J193,0)</f>
        <v>0</v>
      </c>
      <c r="BH193" s="220">
        <f>IF(N193="sníž. přenesená",J193,0)</f>
        <v>0</v>
      </c>
      <c r="BI193" s="220">
        <f>IF(N193="nulová",J193,0)</f>
        <v>0</v>
      </c>
      <c r="BJ193" s="15" t="s">
        <v>8</v>
      </c>
      <c r="BK193" s="220">
        <f>ROUND(I193*H193,0)</f>
        <v>0</v>
      </c>
      <c r="BL193" s="15" t="s">
        <v>301</v>
      </c>
      <c r="BM193" s="219" t="s">
        <v>306</v>
      </c>
    </row>
    <row r="194" s="2" customFormat="1" ht="16.5" customHeight="1">
      <c r="A194" s="36"/>
      <c r="B194" s="37"/>
      <c r="C194" s="209" t="s">
        <v>307</v>
      </c>
      <c r="D194" s="209" t="s">
        <v>117</v>
      </c>
      <c r="E194" s="210" t="s">
        <v>308</v>
      </c>
      <c r="F194" s="211" t="s">
        <v>309</v>
      </c>
      <c r="G194" s="212" t="s">
        <v>299</v>
      </c>
      <c r="H194" s="213">
        <v>1</v>
      </c>
      <c r="I194" s="214"/>
      <c r="J194" s="213">
        <f>ROUND(I194*H194,0)</f>
        <v>0</v>
      </c>
      <c r="K194" s="211" t="s">
        <v>300</v>
      </c>
      <c r="L194" s="42"/>
      <c r="M194" s="215" t="s">
        <v>1</v>
      </c>
      <c r="N194" s="216" t="s">
        <v>39</v>
      </c>
      <c r="O194" s="89"/>
      <c r="P194" s="217">
        <f>O194*H194</f>
        <v>0</v>
      </c>
      <c r="Q194" s="217">
        <v>0</v>
      </c>
      <c r="R194" s="217">
        <f>Q194*H194</f>
        <v>0</v>
      </c>
      <c r="S194" s="217">
        <v>0</v>
      </c>
      <c r="T194" s="218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219" t="s">
        <v>301</v>
      </c>
      <c r="AT194" s="219" t="s">
        <v>117</v>
      </c>
      <c r="AU194" s="219" t="s">
        <v>80</v>
      </c>
      <c r="AY194" s="15" t="s">
        <v>115</v>
      </c>
      <c r="BE194" s="220">
        <f>IF(N194="základní",J194,0)</f>
        <v>0</v>
      </c>
      <c r="BF194" s="220">
        <f>IF(N194="snížená",J194,0)</f>
        <v>0</v>
      </c>
      <c r="BG194" s="220">
        <f>IF(N194="zákl. přenesená",J194,0)</f>
        <v>0</v>
      </c>
      <c r="BH194" s="220">
        <f>IF(N194="sníž. přenesená",J194,0)</f>
        <v>0</v>
      </c>
      <c r="BI194" s="220">
        <f>IF(N194="nulová",J194,0)</f>
        <v>0</v>
      </c>
      <c r="BJ194" s="15" t="s">
        <v>8</v>
      </c>
      <c r="BK194" s="220">
        <f>ROUND(I194*H194,0)</f>
        <v>0</v>
      </c>
      <c r="BL194" s="15" t="s">
        <v>301</v>
      </c>
      <c r="BM194" s="219" t="s">
        <v>310</v>
      </c>
    </row>
    <row r="195" s="2" customFormat="1" ht="16.5" customHeight="1">
      <c r="A195" s="36"/>
      <c r="B195" s="37"/>
      <c r="C195" s="209" t="s">
        <v>311</v>
      </c>
      <c r="D195" s="209" t="s">
        <v>117</v>
      </c>
      <c r="E195" s="210" t="s">
        <v>312</v>
      </c>
      <c r="F195" s="211" t="s">
        <v>313</v>
      </c>
      <c r="G195" s="212" t="s">
        <v>299</v>
      </c>
      <c r="H195" s="213">
        <v>1</v>
      </c>
      <c r="I195" s="214"/>
      <c r="J195" s="213">
        <f>ROUND(I195*H195,0)</f>
        <v>0</v>
      </c>
      <c r="K195" s="211" t="s">
        <v>300</v>
      </c>
      <c r="L195" s="42"/>
      <c r="M195" s="215" t="s">
        <v>1</v>
      </c>
      <c r="N195" s="216" t="s">
        <v>39</v>
      </c>
      <c r="O195" s="89"/>
      <c r="P195" s="217">
        <f>O195*H195</f>
        <v>0</v>
      </c>
      <c r="Q195" s="217">
        <v>0</v>
      </c>
      <c r="R195" s="217">
        <f>Q195*H195</f>
        <v>0</v>
      </c>
      <c r="S195" s="217">
        <v>0</v>
      </c>
      <c r="T195" s="218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19" t="s">
        <v>301</v>
      </c>
      <c r="AT195" s="219" t="s">
        <v>117</v>
      </c>
      <c r="AU195" s="219" t="s">
        <v>80</v>
      </c>
      <c r="AY195" s="15" t="s">
        <v>115</v>
      </c>
      <c r="BE195" s="220">
        <f>IF(N195="základní",J195,0)</f>
        <v>0</v>
      </c>
      <c r="BF195" s="220">
        <f>IF(N195="snížená",J195,0)</f>
        <v>0</v>
      </c>
      <c r="BG195" s="220">
        <f>IF(N195="zákl. přenesená",J195,0)</f>
        <v>0</v>
      </c>
      <c r="BH195" s="220">
        <f>IF(N195="sníž. přenesená",J195,0)</f>
        <v>0</v>
      </c>
      <c r="BI195" s="220">
        <f>IF(N195="nulová",J195,0)</f>
        <v>0</v>
      </c>
      <c r="BJ195" s="15" t="s">
        <v>8</v>
      </c>
      <c r="BK195" s="220">
        <f>ROUND(I195*H195,0)</f>
        <v>0</v>
      </c>
      <c r="BL195" s="15" t="s">
        <v>301</v>
      </c>
      <c r="BM195" s="219" t="s">
        <v>314</v>
      </c>
    </row>
    <row r="196" s="12" customFormat="1" ht="22.8" customHeight="1">
      <c r="A196" s="12"/>
      <c r="B196" s="193"/>
      <c r="C196" s="194"/>
      <c r="D196" s="195" t="s">
        <v>73</v>
      </c>
      <c r="E196" s="207" t="s">
        <v>315</v>
      </c>
      <c r="F196" s="207" t="s">
        <v>316</v>
      </c>
      <c r="G196" s="194"/>
      <c r="H196" s="194"/>
      <c r="I196" s="197"/>
      <c r="J196" s="208">
        <f>BK196</f>
        <v>0</v>
      </c>
      <c r="K196" s="194"/>
      <c r="L196" s="199"/>
      <c r="M196" s="200"/>
      <c r="N196" s="201"/>
      <c r="O196" s="201"/>
      <c r="P196" s="202">
        <f>SUM(P197:P201)</f>
        <v>0</v>
      </c>
      <c r="Q196" s="201"/>
      <c r="R196" s="202">
        <f>SUM(R197:R201)</f>
        <v>0</v>
      </c>
      <c r="S196" s="201"/>
      <c r="T196" s="203">
        <f>SUM(T197:T201)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04" t="s">
        <v>139</v>
      </c>
      <c r="AT196" s="205" t="s">
        <v>73</v>
      </c>
      <c r="AU196" s="205" t="s">
        <v>8</v>
      </c>
      <c r="AY196" s="204" t="s">
        <v>115</v>
      </c>
      <c r="BK196" s="206">
        <f>SUM(BK197:BK201)</f>
        <v>0</v>
      </c>
    </row>
    <row r="197" s="2" customFormat="1" ht="16.5" customHeight="1">
      <c r="A197" s="36"/>
      <c r="B197" s="37"/>
      <c r="C197" s="209" t="s">
        <v>317</v>
      </c>
      <c r="D197" s="209" t="s">
        <v>117</v>
      </c>
      <c r="E197" s="210" t="s">
        <v>318</v>
      </c>
      <c r="F197" s="211" t="s">
        <v>319</v>
      </c>
      <c r="G197" s="212" t="s">
        <v>299</v>
      </c>
      <c r="H197" s="213">
        <v>1</v>
      </c>
      <c r="I197" s="214"/>
      <c r="J197" s="213">
        <f>ROUND(I197*H197,0)</f>
        <v>0</v>
      </c>
      <c r="K197" s="211" t="s">
        <v>300</v>
      </c>
      <c r="L197" s="42"/>
      <c r="M197" s="215" t="s">
        <v>1</v>
      </c>
      <c r="N197" s="216" t="s">
        <v>39</v>
      </c>
      <c r="O197" s="89"/>
      <c r="P197" s="217">
        <f>O197*H197</f>
        <v>0</v>
      </c>
      <c r="Q197" s="217">
        <v>0</v>
      </c>
      <c r="R197" s="217">
        <f>Q197*H197</f>
        <v>0</v>
      </c>
      <c r="S197" s="217">
        <v>0</v>
      </c>
      <c r="T197" s="218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19" t="s">
        <v>301</v>
      </c>
      <c r="AT197" s="219" t="s">
        <v>117</v>
      </c>
      <c r="AU197" s="219" t="s">
        <v>80</v>
      </c>
      <c r="AY197" s="15" t="s">
        <v>115</v>
      </c>
      <c r="BE197" s="220">
        <f>IF(N197="základní",J197,0)</f>
        <v>0</v>
      </c>
      <c r="BF197" s="220">
        <f>IF(N197="snížená",J197,0)</f>
        <v>0</v>
      </c>
      <c r="BG197" s="220">
        <f>IF(N197="zákl. přenesená",J197,0)</f>
        <v>0</v>
      </c>
      <c r="BH197" s="220">
        <f>IF(N197="sníž. přenesená",J197,0)</f>
        <v>0</v>
      </c>
      <c r="BI197" s="220">
        <f>IF(N197="nulová",J197,0)</f>
        <v>0</v>
      </c>
      <c r="BJ197" s="15" t="s">
        <v>8</v>
      </c>
      <c r="BK197" s="220">
        <f>ROUND(I197*H197,0)</f>
        <v>0</v>
      </c>
      <c r="BL197" s="15" t="s">
        <v>301</v>
      </c>
      <c r="BM197" s="219" t="s">
        <v>320</v>
      </c>
    </row>
    <row r="198" s="2" customFormat="1" ht="16.5" customHeight="1">
      <c r="A198" s="36"/>
      <c r="B198" s="37"/>
      <c r="C198" s="209" t="s">
        <v>321</v>
      </c>
      <c r="D198" s="209" t="s">
        <v>117</v>
      </c>
      <c r="E198" s="210" t="s">
        <v>322</v>
      </c>
      <c r="F198" s="211" t="s">
        <v>323</v>
      </c>
      <c r="G198" s="212" t="s">
        <v>299</v>
      </c>
      <c r="H198" s="213">
        <v>1</v>
      </c>
      <c r="I198" s="214"/>
      <c r="J198" s="213">
        <f>ROUND(I198*H198,0)</f>
        <v>0</v>
      </c>
      <c r="K198" s="211" t="s">
        <v>300</v>
      </c>
      <c r="L198" s="42"/>
      <c r="M198" s="215" t="s">
        <v>1</v>
      </c>
      <c r="N198" s="216" t="s">
        <v>39</v>
      </c>
      <c r="O198" s="89"/>
      <c r="P198" s="217">
        <f>O198*H198</f>
        <v>0</v>
      </c>
      <c r="Q198" s="217">
        <v>0</v>
      </c>
      <c r="R198" s="217">
        <f>Q198*H198</f>
        <v>0</v>
      </c>
      <c r="S198" s="217">
        <v>0</v>
      </c>
      <c r="T198" s="218">
        <f>S198*H198</f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219" t="s">
        <v>301</v>
      </c>
      <c r="AT198" s="219" t="s">
        <v>117</v>
      </c>
      <c r="AU198" s="219" t="s">
        <v>80</v>
      </c>
      <c r="AY198" s="15" t="s">
        <v>115</v>
      </c>
      <c r="BE198" s="220">
        <f>IF(N198="základní",J198,0)</f>
        <v>0</v>
      </c>
      <c r="BF198" s="220">
        <f>IF(N198="snížená",J198,0)</f>
        <v>0</v>
      </c>
      <c r="BG198" s="220">
        <f>IF(N198="zákl. přenesená",J198,0)</f>
        <v>0</v>
      </c>
      <c r="BH198" s="220">
        <f>IF(N198="sníž. přenesená",J198,0)</f>
        <v>0</v>
      </c>
      <c r="BI198" s="220">
        <f>IF(N198="nulová",J198,0)</f>
        <v>0</v>
      </c>
      <c r="BJ198" s="15" t="s">
        <v>8</v>
      </c>
      <c r="BK198" s="220">
        <f>ROUND(I198*H198,0)</f>
        <v>0</v>
      </c>
      <c r="BL198" s="15" t="s">
        <v>301</v>
      </c>
      <c r="BM198" s="219" t="s">
        <v>324</v>
      </c>
    </row>
    <row r="199" s="2" customFormat="1" ht="24.15" customHeight="1">
      <c r="A199" s="36"/>
      <c r="B199" s="37"/>
      <c r="C199" s="209" t="s">
        <v>325</v>
      </c>
      <c r="D199" s="209" t="s">
        <v>117</v>
      </c>
      <c r="E199" s="210" t="s">
        <v>326</v>
      </c>
      <c r="F199" s="211" t="s">
        <v>327</v>
      </c>
      <c r="G199" s="212" t="s">
        <v>299</v>
      </c>
      <c r="H199" s="213">
        <v>1</v>
      </c>
      <c r="I199" s="214"/>
      <c r="J199" s="213">
        <f>ROUND(I199*H199,0)</f>
        <v>0</v>
      </c>
      <c r="K199" s="211" t="s">
        <v>300</v>
      </c>
      <c r="L199" s="42"/>
      <c r="M199" s="215" t="s">
        <v>1</v>
      </c>
      <c r="N199" s="216" t="s">
        <v>39</v>
      </c>
      <c r="O199" s="89"/>
      <c r="P199" s="217">
        <f>O199*H199</f>
        <v>0</v>
      </c>
      <c r="Q199" s="217">
        <v>0</v>
      </c>
      <c r="R199" s="217">
        <f>Q199*H199</f>
        <v>0</v>
      </c>
      <c r="S199" s="217">
        <v>0</v>
      </c>
      <c r="T199" s="218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219" t="s">
        <v>301</v>
      </c>
      <c r="AT199" s="219" t="s">
        <v>117</v>
      </c>
      <c r="AU199" s="219" t="s">
        <v>80</v>
      </c>
      <c r="AY199" s="15" t="s">
        <v>115</v>
      </c>
      <c r="BE199" s="220">
        <f>IF(N199="základní",J199,0)</f>
        <v>0</v>
      </c>
      <c r="BF199" s="220">
        <f>IF(N199="snížená",J199,0)</f>
        <v>0</v>
      </c>
      <c r="BG199" s="220">
        <f>IF(N199="zákl. přenesená",J199,0)</f>
        <v>0</v>
      </c>
      <c r="BH199" s="220">
        <f>IF(N199="sníž. přenesená",J199,0)</f>
        <v>0</v>
      </c>
      <c r="BI199" s="220">
        <f>IF(N199="nulová",J199,0)</f>
        <v>0</v>
      </c>
      <c r="BJ199" s="15" t="s">
        <v>8</v>
      </c>
      <c r="BK199" s="220">
        <f>ROUND(I199*H199,0)</f>
        <v>0</v>
      </c>
      <c r="BL199" s="15" t="s">
        <v>301</v>
      </c>
      <c r="BM199" s="219" t="s">
        <v>328</v>
      </c>
    </row>
    <row r="200" s="2" customFormat="1" ht="16.5" customHeight="1">
      <c r="A200" s="36"/>
      <c r="B200" s="37"/>
      <c r="C200" s="209" t="s">
        <v>329</v>
      </c>
      <c r="D200" s="209" t="s">
        <v>117</v>
      </c>
      <c r="E200" s="210" t="s">
        <v>330</v>
      </c>
      <c r="F200" s="211" t="s">
        <v>331</v>
      </c>
      <c r="G200" s="212" t="s">
        <v>299</v>
      </c>
      <c r="H200" s="213">
        <v>1</v>
      </c>
      <c r="I200" s="214"/>
      <c r="J200" s="213">
        <f>ROUND(I200*H200,0)</f>
        <v>0</v>
      </c>
      <c r="K200" s="211" t="s">
        <v>300</v>
      </c>
      <c r="L200" s="42"/>
      <c r="M200" s="215" t="s">
        <v>1</v>
      </c>
      <c r="N200" s="216" t="s">
        <v>39</v>
      </c>
      <c r="O200" s="89"/>
      <c r="P200" s="217">
        <f>O200*H200</f>
        <v>0</v>
      </c>
      <c r="Q200" s="217">
        <v>0</v>
      </c>
      <c r="R200" s="217">
        <f>Q200*H200</f>
        <v>0</v>
      </c>
      <c r="S200" s="217">
        <v>0</v>
      </c>
      <c r="T200" s="218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219" t="s">
        <v>301</v>
      </c>
      <c r="AT200" s="219" t="s">
        <v>117</v>
      </c>
      <c r="AU200" s="219" t="s">
        <v>80</v>
      </c>
      <c r="AY200" s="15" t="s">
        <v>115</v>
      </c>
      <c r="BE200" s="220">
        <f>IF(N200="základní",J200,0)</f>
        <v>0</v>
      </c>
      <c r="BF200" s="220">
        <f>IF(N200="snížená",J200,0)</f>
        <v>0</v>
      </c>
      <c r="BG200" s="220">
        <f>IF(N200="zákl. přenesená",J200,0)</f>
        <v>0</v>
      </c>
      <c r="BH200" s="220">
        <f>IF(N200="sníž. přenesená",J200,0)</f>
        <v>0</v>
      </c>
      <c r="BI200" s="220">
        <f>IF(N200="nulová",J200,0)</f>
        <v>0</v>
      </c>
      <c r="BJ200" s="15" t="s">
        <v>8</v>
      </c>
      <c r="BK200" s="220">
        <f>ROUND(I200*H200,0)</f>
        <v>0</v>
      </c>
      <c r="BL200" s="15" t="s">
        <v>301</v>
      </c>
      <c r="BM200" s="219" t="s">
        <v>332</v>
      </c>
    </row>
    <row r="201" s="2" customFormat="1" ht="33" customHeight="1">
      <c r="A201" s="36"/>
      <c r="B201" s="37"/>
      <c r="C201" s="209" t="s">
        <v>333</v>
      </c>
      <c r="D201" s="209" t="s">
        <v>117</v>
      </c>
      <c r="E201" s="210" t="s">
        <v>334</v>
      </c>
      <c r="F201" s="211" t="s">
        <v>335</v>
      </c>
      <c r="G201" s="212" t="s">
        <v>299</v>
      </c>
      <c r="H201" s="213">
        <v>1</v>
      </c>
      <c r="I201" s="214"/>
      <c r="J201" s="213">
        <f>ROUND(I201*H201,0)</f>
        <v>0</v>
      </c>
      <c r="K201" s="211" t="s">
        <v>300</v>
      </c>
      <c r="L201" s="42"/>
      <c r="M201" s="215" t="s">
        <v>1</v>
      </c>
      <c r="N201" s="216" t="s">
        <v>39</v>
      </c>
      <c r="O201" s="89"/>
      <c r="P201" s="217">
        <f>O201*H201</f>
        <v>0</v>
      </c>
      <c r="Q201" s="217">
        <v>0</v>
      </c>
      <c r="R201" s="217">
        <f>Q201*H201</f>
        <v>0</v>
      </c>
      <c r="S201" s="217">
        <v>0</v>
      </c>
      <c r="T201" s="218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19" t="s">
        <v>301</v>
      </c>
      <c r="AT201" s="219" t="s">
        <v>117</v>
      </c>
      <c r="AU201" s="219" t="s">
        <v>80</v>
      </c>
      <c r="AY201" s="15" t="s">
        <v>115</v>
      </c>
      <c r="BE201" s="220">
        <f>IF(N201="základní",J201,0)</f>
        <v>0</v>
      </c>
      <c r="BF201" s="220">
        <f>IF(N201="snížená",J201,0)</f>
        <v>0</v>
      </c>
      <c r="BG201" s="220">
        <f>IF(N201="zákl. přenesená",J201,0)</f>
        <v>0</v>
      </c>
      <c r="BH201" s="220">
        <f>IF(N201="sníž. přenesená",J201,0)</f>
        <v>0</v>
      </c>
      <c r="BI201" s="220">
        <f>IF(N201="nulová",J201,0)</f>
        <v>0</v>
      </c>
      <c r="BJ201" s="15" t="s">
        <v>8</v>
      </c>
      <c r="BK201" s="220">
        <f>ROUND(I201*H201,0)</f>
        <v>0</v>
      </c>
      <c r="BL201" s="15" t="s">
        <v>301</v>
      </c>
      <c r="BM201" s="219" t="s">
        <v>336</v>
      </c>
    </row>
    <row r="202" s="12" customFormat="1" ht="22.8" customHeight="1">
      <c r="A202" s="12"/>
      <c r="B202" s="193"/>
      <c r="C202" s="194"/>
      <c r="D202" s="195" t="s">
        <v>73</v>
      </c>
      <c r="E202" s="207" t="s">
        <v>337</v>
      </c>
      <c r="F202" s="207" t="s">
        <v>338</v>
      </c>
      <c r="G202" s="194"/>
      <c r="H202" s="194"/>
      <c r="I202" s="197"/>
      <c r="J202" s="208">
        <f>BK202</f>
        <v>0</v>
      </c>
      <c r="K202" s="194"/>
      <c r="L202" s="199"/>
      <c r="M202" s="200"/>
      <c r="N202" s="201"/>
      <c r="O202" s="201"/>
      <c r="P202" s="202">
        <f>SUM(P203:P204)</f>
        <v>0</v>
      </c>
      <c r="Q202" s="201"/>
      <c r="R202" s="202">
        <f>SUM(R203:R204)</f>
        <v>0</v>
      </c>
      <c r="S202" s="201"/>
      <c r="T202" s="203">
        <f>SUM(T203:T204)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04" t="s">
        <v>139</v>
      </c>
      <c r="AT202" s="205" t="s">
        <v>73</v>
      </c>
      <c r="AU202" s="205" t="s">
        <v>8</v>
      </c>
      <c r="AY202" s="204" t="s">
        <v>115</v>
      </c>
      <c r="BK202" s="206">
        <f>SUM(BK203:BK204)</f>
        <v>0</v>
      </c>
    </row>
    <row r="203" s="2" customFormat="1" ht="16.5" customHeight="1">
      <c r="A203" s="36"/>
      <c r="B203" s="37"/>
      <c r="C203" s="209" t="s">
        <v>339</v>
      </c>
      <c r="D203" s="209" t="s">
        <v>117</v>
      </c>
      <c r="E203" s="210" t="s">
        <v>340</v>
      </c>
      <c r="F203" s="211" t="s">
        <v>341</v>
      </c>
      <c r="G203" s="212" t="s">
        <v>299</v>
      </c>
      <c r="H203" s="213">
        <v>1</v>
      </c>
      <c r="I203" s="214"/>
      <c r="J203" s="213">
        <f>ROUND(I203*H203,0)</f>
        <v>0</v>
      </c>
      <c r="K203" s="211" t="s">
        <v>300</v>
      </c>
      <c r="L203" s="42"/>
      <c r="M203" s="215" t="s">
        <v>1</v>
      </c>
      <c r="N203" s="216" t="s">
        <v>39</v>
      </c>
      <c r="O203" s="89"/>
      <c r="P203" s="217">
        <f>O203*H203</f>
        <v>0</v>
      </c>
      <c r="Q203" s="217">
        <v>0</v>
      </c>
      <c r="R203" s="217">
        <f>Q203*H203</f>
        <v>0</v>
      </c>
      <c r="S203" s="217">
        <v>0</v>
      </c>
      <c r="T203" s="218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19" t="s">
        <v>301</v>
      </c>
      <c r="AT203" s="219" t="s">
        <v>117</v>
      </c>
      <c r="AU203" s="219" t="s">
        <v>80</v>
      </c>
      <c r="AY203" s="15" t="s">
        <v>115</v>
      </c>
      <c r="BE203" s="220">
        <f>IF(N203="základní",J203,0)</f>
        <v>0</v>
      </c>
      <c r="BF203" s="220">
        <f>IF(N203="snížená",J203,0)</f>
        <v>0</v>
      </c>
      <c r="BG203" s="220">
        <f>IF(N203="zákl. přenesená",J203,0)</f>
        <v>0</v>
      </c>
      <c r="BH203" s="220">
        <f>IF(N203="sníž. přenesená",J203,0)</f>
        <v>0</v>
      </c>
      <c r="BI203" s="220">
        <f>IF(N203="nulová",J203,0)</f>
        <v>0</v>
      </c>
      <c r="BJ203" s="15" t="s">
        <v>8</v>
      </c>
      <c r="BK203" s="220">
        <f>ROUND(I203*H203,0)</f>
        <v>0</v>
      </c>
      <c r="BL203" s="15" t="s">
        <v>301</v>
      </c>
      <c r="BM203" s="219" t="s">
        <v>342</v>
      </c>
    </row>
    <row r="204" s="2" customFormat="1" ht="16.5" customHeight="1">
      <c r="A204" s="36"/>
      <c r="B204" s="37"/>
      <c r="C204" s="209" t="s">
        <v>343</v>
      </c>
      <c r="D204" s="209" t="s">
        <v>117</v>
      </c>
      <c r="E204" s="210" t="s">
        <v>344</v>
      </c>
      <c r="F204" s="211" t="s">
        <v>345</v>
      </c>
      <c r="G204" s="212" t="s">
        <v>299</v>
      </c>
      <c r="H204" s="213">
        <v>1</v>
      </c>
      <c r="I204" s="214"/>
      <c r="J204" s="213">
        <f>ROUND(I204*H204,0)</f>
        <v>0</v>
      </c>
      <c r="K204" s="211" t="s">
        <v>300</v>
      </c>
      <c r="L204" s="42"/>
      <c r="M204" s="215" t="s">
        <v>1</v>
      </c>
      <c r="N204" s="216" t="s">
        <v>39</v>
      </c>
      <c r="O204" s="89"/>
      <c r="P204" s="217">
        <f>O204*H204</f>
        <v>0</v>
      </c>
      <c r="Q204" s="217">
        <v>0</v>
      </c>
      <c r="R204" s="217">
        <f>Q204*H204</f>
        <v>0</v>
      </c>
      <c r="S204" s="217">
        <v>0</v>
      </c>
      <c r="T204" s="218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19" t="s">
        <v>301</v>
      </c>
      <c r="AT204" s="219" t="s">
        <v>117</v>
      </c>
      <c r="AU204" s="219" t="s">
        <v>80</v>
      </c>
      <c r="AY204" s="15" t="s">
        <v>115</v>
      </c>
      <c r="BE204" s="220">
        <f>IF(N204="základní",J204,0)</f>
        <v>0</v>
      </c>
      <c r="BF204" s="220">
        <f>IF(N204="snížená",J204,0)</f>
        <v>0</v>
      </c>
      <c r="BG204" s="220">
        <f>IF(N204="zákl. přenesená",J204,0)</f>
        <v>0</v>
      </c>
      <c r="BH204" s="220">
        <f>IF(N204="sníž. přenesená",J204,0)</f>
        <v>0</v>
      </c>
      <c r="BI204" s="220">
        <f>IF(N204="nulová",J204,0)</f>
        <v>0</v>
      </c>
      <c r="BJ204" s="15" t="s">
        <v>8</v>
      </c>
      <c r="BK204" s="220">
        <f>ROUND(I204*H204,0)</f>
        <v>0</v>
      </c>
      <c r="BL204" s="15" t="s">
        <v>301</v>
      </c>
      <c r="BM204" s="219" t="s">
        <v>346</v>
      </c>
    </row>
    <row r="205" s="12" customFormat="1" ht="22.8" customHeight="1">
      <c r="A205" s="12"/>
      <c r="B205" s="193"/>
      <c r="C205" s="194"/>
      <c r="D205" s="195" t="s">
        <v>73</v>
      </c>
      <c r="E205" s="207" t="s">
        <v>347</v>
      </c>
      <c r="F205" s="207" t="s">
        <v>348</v>
      </c>
      <c r="G205" s="194"/>
      <c r="H205" s="194"/>
      <c r="I205" s="197"/>
      <c r="J205" s="208">
        <f>BK205</f>
        <v>0</v>
      </c>
      <c r="K205" s="194"/>
      <c r="L205" s="199"/>
      <c r="M205" s="200"/>
      <c r="N205" s="201"/>
      <c r="O205" s="201"/>
      <c r="P205" s="202">
        <f>SUM(P206:P208)</f>
        <v>0</v>
      </c>
      <c r="Q205" s="201"/>
      <c r="R205" s="202">
        <f>SUM(R206:R208)</f>
        <v>0</v>
      </c>
      <c r="S205" s="201"/>
      <c r="T205" s="203">
        <f>SUM(T206:T208)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04" t="s">
        <v>139</v>
      </c>
      <c r="AT205" s="205" t="s">
        <v>73</v>
      </c>
      <c r="AU205" s="205" t="s">
        <v>8</v>
      </c>
      <c r="AY205" s="204" t="s">
        <v>115</v>
      </c>
      <c r="BK205" s="206">
        <f>SUM(BK206:BK208)</f>
        <v>0</v>
      </c>
    </row>
    <row r="206" s="2" customFormat="1" ht="16.5" customHeight="1">
      <c r="A206" s="36"/>
      <c r="B206" s="37"/>
      <c r="C206" s="209" t="s">
        <v>349</v>
      </c>
      <c r="D206" s="209" t="s">
        <v>117</v>
      </c>
      <c r="E206" s="210" t="s">
        <v>350</v>
      </c>
      <c r="F206" s="211" t="s">
        <v>351</v>
      </c>
      <c r="G206" s="212" t="s">
        <v>299</v>
      </c>
      <c r="H206" s="213">
        <v>1</v>
      </c>
      <c r="I206" s="214"/>
      <c r="J206" s="213">
        <f>ROUND(I206*H206,0)</f>
        <v>0</v>
      </c>
      <c r="K206" s="211" t="s">
        <v>300</v>
      </c>
      <c r="L206" s="42"/>
      <c r="M206" s="215" t="s">
        <v>1</v>
      </c>
      <c r="N206" s="216" t="s">
        <v>39</v>
      </c>
      <c r="O206" s="89"/>
      <c r="P206" s="217">
        <f>O206*H206</f>
        <v>0</v>
      </c>
      <c r="Q206" s="217">
        <v>0</v>
      </c>
      <c r="R206" s="217">
        <f>Q206*H206</f>
        <v>0</v>
      </c>
      <c r="S206" s="217">
        <v>0</v>
      </c>
      <c r="T206" s="218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19" t="s">
        <v>301</v>
      </c>
      <c r="AT206" s="219" t="s">
        <v>117</v>
      </c>
      <c r="AU206" s="219" t="s">
        <v>80</v>
      </c>
      <c r="AY206" s="15" t="s">
        <v>115</v>
      </c>
      <c r="BE206" s="220">
        <f>IF(N206="základní",J206,0)</f>
        <v>0</v>
      </c>
      <c r="BF206" s="220">
        <f>IF(N206="snížená",J206,0)</f>
        <v>0</v>
      </c>
      <c r="BG206" s="220">
        <f>IF(N206="zákl. přenesená",J206,0)</f>
        <v>0</v>
      </c>
      <c r="BH206" s="220">
        <f>IF(N206="sníž. přenesená",J206,0)</f>
        <v>0</v>
      </c>
      <c r="BI206" s="220">
        <f>IF(N206="nulová",J206,0)</f>
        <v>0</v>
      </c>
      <c r="BJ206" s="15" t="s">
        <v>8</v>
      </c>
      <c r="BK206" s="220">
        <f>ROUND(I206*H206,0)</f>
        <v>0</v>
      </c>
      <c r="BL206" s="15" t="s">
        <v>301</v>
      </c>
      <c r="BM206" s="219" t="s">
        <v>352</v>
      </c>
    </row>
    <row r="207" s="2" customFormat="1" ht="16.5" customHeight="1">
      <c r="A207" s="36"/>
      <c r="B207" s="37"/>
      <c r="C207" s="209" t="s">
        <v>353</v>
      </c>
      <c r="D207" s="209" t="s">
        <v>117</v>
      </c>
      <c r="E207" s="210" t="s">
        <v>354</v>
      </c>
      <c r="F207" s="211" t="s">
        <v>355</v>
      </c>
      <c r="G207" s="212" t="s">
        <v>299</v>
      </c>
      <c r="H207" s="213">
        <v>1</v>
      </c>
      <c r="I207" s="214"/>
      <c r="J207" s="213">
        <f>ROUND(I207*H207,0)</f>
        <v>0</v>
      </c>
      <c r="K207" s="211" t="s">
        <v>300</v>
      </c>
      <c r="L207" s="42"/>
      <c r="M207" s="215" t="s">
        <v>1</v>
      </c>
      <c r="N207" s="216" t="s">
        <v>39</v>
      </c>
      <c r="O207" s="89"/>
      <c r="P207" s="217">
        <f>O207*H207</f>
        <v>0</v>
      </c>
      <c r="Q207" s="217">
        <v>0</v>
      </c>
      <c r="R207" s="217">
        <f>Q207*H207</f>
        <v>0</v>
      </c>
      <c r="S207" s="217">
        <v>0</v>
      </c>
      <c r="T207" s="218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19" t="s">
        <v>301</v>
      </c>
      <c r="AT207" s="219" t="s">
        <v>117</v>
      </c>
      <c r="AU207" s="219" t="s">
        <v>80</v>
      </c>
      <c r="AY207" s="15" t="s">
        <v>115</v>
      </c>
      <c r="BE207" s="220">
        <f>IF(N207="základní",J207,0)</f>
        <v>0</v>
      </c>
      <c r="BF207" s="220">
        <f>IF(N207="snížená",J207,0)</f>
        <v>0</v>
      </c>
      <c r="BG207" s="220">
        <f>IF(N207="zákl. přenesená",J207,0)</f>
        <v>0</v>
      </c>
      <c r="BH207" s="220">
        <f>IF(N207="sníž. přenesená",J207,0)</f>
        <v>0</v>
      </c>
      <c r="BI207" s="220">
        <f>IF(N207="nulová",J207,0)</f>
        <v>0</v>
      </c>
      <c r="BJ207" s="15" t="s">
        <v>8</v>
      </c>
      <c r="BK207" s="220">
        <f>ROUND(I207*H207,0)</f>
        <v>0</v>
      </c>
      <c r="BL207" s="15" t="s">
        <v>301</v>
      </c>
      <c r="BM207" s="219" t="s">
        <v>356</v>
      </c>
    </row>
    <row r="208" s="2" customFormat="1" ht="21.75" customHeight="1">
      <c r="A208" s="36"/>
      <c r="B208" s="37"/>
      <c r="C208" s="209" t="s">
        <v>357</v>
      </c>
      <c r="D208" s="209" t="s">
        <v>117</v>
      </c>
      <c r="E208" s="210" t="s">
        <v>358</v>
      </c>
      <c r="F208" s="211" t="s">
        <v>359</v>
      </c>
      <c r="G208" s="212" t="s">
        <v>299</v>
      </c>
      <c r="H208" s="213">
        <v>1</v>
      </c>
      <c r="I208" s="214"/>
      <c r="J208" s="213">
        <f>ROUND(I208*H208,0)</f>
        <v>0</v>
      </c>
      <c r="K208" s="211" t="s">
        <v>300</v>
      </c>
      <c r="L208" s="42"/>
      <c r="M208" s="242" t="s">
        <v>1</v>
      </c>
      <c r="N208" s="243" t="s">
        <v>39</v>
      </c>
      <c r="O208" s="244"/>
      <c r="P208" s="245">
        <f>O208*H208</f>
        <v>0</v>
      </c>
      <c r="Q208" s="245">
        <v>0</v>
      </c>
      <c r="R208" s="245">
        <f>Q208*H208</f>
        <v>0</v>
      </c>
      <c r="S208" s="245">
        <v>0</v>
      </c>
      <c r="T208" s="246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219" t="s">
        <v>301</v>
      </c>
      <c r="AT208" s="219" t="s">
        <v>117</v>
      </c>
      <c r="AU208" s="219" t="s">
        <v>80</v>
      </c>
      <c r="AY208" s="15" t="s">
        <v>115</v>
      </c>
      <c r="BE208" s="220">
        <f>IF(N208="základní",J208,0)</f>
        <v>0</v>
      </c>
      <c r="BF208" s="220">
        <f>IF(N208="snížená",J208,0)</f>
        <v>0</v>
      </c>
      <c r="BG208" s="220">
        <f>IF(N208="zákl. přenesená",J208,0)</f>
        <v>0</v>
      </c>
      <c r="BH208" s="220">
        <f>IF(N208="sníž. přenesená",J208,0)</f>
        <v>0</v>
      </c>
      <c r="BI208" s="220">
        <f>IF(N208="nulová",J208,0)</f>
        <v>0</v>
      </c>
      <c r="BJ208" s="15" t="s">
        <v>8</v>
      </c>
      <c r="BK208" s="220">
        <f>ROUND(I208*H208,0)</f>
        <v>0</v>
      </c>
      <c r="BL208" s="15" t="s">
        <v>301</v>
      </c>
      <c r="BM208" s="219" t="s">
        <v>360</v>
      </c>
    </row>
    <row r="209" s="2" customFormat="1" ht="6.96" customHeight="1">
      <c r="A209" s="36"/>
      <c r="B209" s="64"/>
      <c r="C209" s="65"/>
      <c r="D209" s="65"/>
      <c r="E209" s="65"/>
      <c r="F209" s="65"/>
      <c r="G209" s="65"/>
      <c r="H209" s="65"/>
      <c r="I209" s="65"/>
      <c r="J209" s="65"/>
      <c r="K209" s="65"/>
      <c r="L209" s="42"/>
      <c r="M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</row>
  </sheetData>
  <sheetProtection sheet="1" autoFilter="0" formatColumns="0" formatRows="0" objects="1" scenarios="1" spinCount="100000" saltValue="atQBbafUaVa8GhXPvXq2l6/1eV/rOhvVu5x0JFLwOf01WNIwwEevy3lU3tx7IqRoTXfFJ1DWW+pCYeX8LHEupA==" hashValue="bGsNigU69JjPzCzAreZr1nseeRHnMl+KwcPfwBq/1354TUi9fijVWtcMS6kMG94P2rLLHVXOZkU3QFgZhm3mXQ==" algorithmName="SHA-512" password="CC35"/>
  <autoFilter ref="C124:K208"/>
  <mergeCells count="6">
    <mergeCell ref="E7:H7"/>
    <mergeCell ref="E16:H16"/>
    <mergeCell ref="E25:H25"/>
    <mergeCell ref="E85:H8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Roman</dc:creator>
  <cp:lastModifiedBy>Roman</cp:lastModifiedBy>
  <dcterms:created xsi:type="dcterms:W3CDTF">2024-07-08T15:19:06Z</dcterms:created>
  <dcterms:modified xsi:type="dcterms:W3CDTF">2024-07-08T15:19:09Z</dcterms:modified>
</cp:coreProperties>
</file>